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95" activeTab="0"/>
  </bookViews>
  <sheets>
    <sheet name="Danhsach" sheetId="1" r:id="rId1"/>
    <sheet name="Nguyen_nhan" sheetId="2" r:id="rId2"/>
    <sheet name="TCTD" sheetId="3" r:id="rId3"/>
    <sheet name="TK_theonguyennhan" sheetId="4" r:id="rId4"/>
    <sheet name="TK_theoTCTD" sheetId="5" r:id="rId5"/>
  </sheets>
  <externalReferences>
    <externalReference r:id="rId8"/>
  </externalReferences>
  <definedNames>
    <definedName name="_xlfn.COUNTIFS" hidden="1">#NAME?</definedName>
    <definedName name="_xlfn.SUMIFS" hidden="1">#NAME?</definedName>
    <definedName name="m">'[1]TCTD'!$C$6:$C$100</definedName>
    <definedName name="Nguyennhan">'Nguyen_nhan'!$B$3:$B$12</definedName>
    <definedName name="_xlnm.Print_Area" localSheetId="0">'Danhsach'!$A$1:$L$352</definedName>
    <definedName name="_xlnm.Print_Area" localSheetId="1">'Nguyen_nhan'!$A$1:$B$12</definedName>
    <definedName name="_xlnm.Print_Area" localSheetId="2">'TCTD'!$A$1:$C$100</definedName>
    <definedName name="_xlnm.Print_Titles" localSheetId="0">'Danhsach'!$7:$8</definedName>
    <definedName name="_xlnm.Print_Titles" localSheetId="4">'TK_theoTCTD'!$4:$5</definedName>
    <definedName name="TCTD">'TCTD'!$C$6:$C$100</definedName>
  </definedNames>
  <calcPr fullCalcOnLoad="1"/>
</workbook>
</file>

<file path=xl/sharedStrings.xml><?xml version="1.0" encoding="utf-8"?>
<sst xmlns="http://schemas.openxmlformats.org/spreadsheetml/2006/main" count="2145" uniqueCount="1245">
  <si>
    <t>I</t>
  </si>
  <si>
    <t>II</t>
  </si>
  <si>
    <t>Đơn vị tính: 1.000 đồng</t>
  </si>
  <si>
    <t>Số tiền, tài sản phải thi hành án</t>
  </si>
  <si>
    <t>Số tiền, tài sản đã thi hành án</t>
  </si>
  <si>
    <t>Số tiền, tài sản còn phải thi hành án</t>
  </si>
  <si>
    <t>Nguyên nhân chưa thi hành</t>
  </si>
  <si>
    <t>TỔNG CỘNG</t>
  </si>
  <si>
    <t>Biện pháp
 giải quyết</t>
  </si>
  <si>
    <t>Số TT</t>
  </si>
  <si>
    <t>2</t>
  </si>
  <si>
    <t>3</t>
  </si>
  <si>
    <t>4</t>
  </si>
  <si>
    <t>5</t>
  </si>
  <si>
    <t>6</t>
  </si>
  <si>
    <t>7</t>
  </si>
  <si>
    <t>8</t>
  </si>
  <si>
    <t>Số quyết định thi hành án</t>
  </si>
  <si>
    <t>Người được thi hành án</t>
  </si>
  <si>
    <t>III</t>
  </si>
  <si>
    <t>10</t>
  </si>
  <si>
    <t>11</t>
  </si>
  <si>
    <t>9=7-8</t>
  </si>
  <si>
    <t>Số bản án, quyết định của Tòa án</t>
  </si>
  <si>
    <t>Ngày ban hành bản án, quyết định</t>
  </si>
  <si>
    <t>Ngày ban hành quyết định thi hành án</t>
  </si>
  <si>
    <t>Người phải thi hành án</t>
  </si>
  <si>
    <t>TT</t>
  </si>
  <si>
    <t>Nguyên nhân</t>
  </si>
  <si>
    <t>Tên ngân hàng</t>
  </si>
  <si>
    <t>Quỹ Tín dụng Nhân dân Trung ương</t>
  </si>
  <si>
    <t>ANZ Việt Nam</t>
  </si>
  <si>
    <t>Deutsche Bank Việt Nam</t>
  </si>
  <si>
    <t>Crédit Agricole</t>
  </si>
  <si>
    <t>Mizuho</t>
  </si>
  <si>
    <t>VID Public Bank</t>
  </si>
  <si>
    <r>
      <t>Hệ thống Quỹ tín dụng nhân dân Việt Nam</t>
    </r>
  </si>
  <si>
    <r>
      <t>Ngân hàng thương mại</t>
    </r>
  </si>
  <si>
    <r>
      <t>Ngân hàng liên doanh tại Việt Nam</t>
    </r>
  </si>
  <si>
    <t>Ngân hàng 100% vốn nước ngoài và Chi nhánh ngân hàng nước ngoài tại Việt Nam</t>
  </si>
  <si>
    <t>Các tổ chức tín dụng khác</t>
  </si>
  <si>
    <t>1.1</t>
  </si>
  <si>
    <t>1.2</t>
  </si>
  <si>
    <t>2.1</t>
  </si>
  <si>
    <t>2.2</t>
  </si>
  <si>
    <t>2.3</t>
  </si>
  <si>
    <t>2.4</t>
  </si>
  <si>
    <t>2.5</t>
  </si>
  <si>
    <t>2.6</t>
  </si>
  <si>
    <t>2.44</t>
  </si>
  <si>
    <t>2.45</t>
  </si>
  <si>
    <t>2.50</t>
  </si>
  <si>
    <t>2.53</t>
  </si>
  <si>
    <t>2.54</t>
  </si>
  <si>
    <t>2.55</t>
  </si>
  <si>
    <t>2.59</t>
  </si>
  <si>
    <t>2.60</t>
  </si>
  <si>
    <t>2.62</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</si>
  <si>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</si>
  <si>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</si>
  <si>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</si>
  <si>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</si>
  <si>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</si>
  <si>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</si>
  <si>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</si>
  <si>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</si>
  <si>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</si>
  <si>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</si>
  <si>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</si>
  <si>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</si>
  <si>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</si>
  <si>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</si>
  <si>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</si>
  <si>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</si>
  <si>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</si>
  <si>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</si>
  <si>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</si>
  <si>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</si>
  <si>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</si>
  <si>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</si>
  <si>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</si>
  <si>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2.94</t>
  </si>
  <si>
    <t>2.95</t>
  </si>
  <si>
    <t>2.96</t>
  </si>
  <si>
    <t>2.97</t>
  </si>
  <si>
    <t>2.98</t>
  </si>
  <si>
    <t>2.99</t>
  </si>
  <si>
    <t>Á Châu (ACB)</t>
  </si>
  <si>
    <t>Đông Á (DAB)</t>
  </si>
  <si>
    <t>Đông Nam Á (SeABank)</t>
  </si>
  <si>
    <t>Đại Dương (Oceanbank)</t>
  </si>
  <si>
    <t>An Bình (ABBank)</t>
  </si>
  <si>
    <t>Bản Việt (VIET CAPITAL BANK, VCCB)</t>
  </si>
  <si>
    <t>Bắc Á (NASBank, NASB)</t>
  </si>
  <si>
    <t>Kiên Long (KienLongBank)</t>
  </si>
  <si>
    <t>Nam Á (Nam A Bank)</t>
  </si>
  <si>
    <t>Việt Nam Thịnh Vượng (VPBank)</t>
  </si>
  <si>
    <t>Phát triển Thành phố Hồ Chí Minh (HDBank)</t>
  </si>
  <si>
    <t>Phương Đông (Orient Commercial Bank, OCB)</t>
  </si>
  <si>
    <t>Quân Đội (Military Bank, MB)</t>
  </si>
  <si>
    <t>Quốc tế (VIBBank, VIB)</t>
  </si>
  <si>
    <t>Sài Gòn (Sài Gòn, SCB)</t>
  </si>
  <si>
    <t>Sài Gòn Công Thương (Saigonbank)</t>
  </si>
  <si>
    <t>Sài Gòn-Hà Nội (SHBank, SHB)</t>
  </si>
  <si>
    <t>Sài Gòn Thương Tín (Sacombank)</t>
  </si>
  <si>
    <t>Việt Á (VietABank, VAB)</t>
  </si>
  <si>
    <t>Bảo Việt (BaoVietBank, BVB)</t>
  </si>
  <si>
    <t>Việt Nam Thương Tín (VietBank)</t>
  </si>
  <si>
    <t>Xăng dầu Petrolimex (Petrolimex Group Bank, PG Bank)</t>
  </si>
  <si>
    <t>Xuất Nhập Khẩu Việt Nam (Eximbank, EIB)</t>
  </si>
  <si>
    <t>Bưu Điện Liên Việt (LienVietPostBank)</t>
  </si>
  <si>
    <t>Ngoại thương (Vietcombank)</t>
  </si>
  <si>
    <t>Phát Triển Mê Kông (MDB)</t>
  </si>
  <si>
    <t>Công Thương Việt Nam (Vietinbank)</t>
  </si>
  <si>
    <t>Đầu tư và Phát triển Việt Nam (BIDV)</t>
  </si>
  <si>
    <t>Citibank Việt Nam</t>
  </si>
  <si>
    <t>Commonwealth Bank tại Việt Nam</t>
  </si>
  <si>
    <t>HSBC tại Việt Nam</t>
  </si>
  <si>
    <t>Indovina</t>
  </si>
  <si>
    <t>Việt - Nga</t>
  </si>
  <si>
    <t>ShinhanVina</t>
  </si>
  <si>
    <t>Việt - Thái</t>
  </si>
  <si>
    <t>Việt - Lào</t>
  </si>
  <si>
    <t>Đại Chúng (PVcom Bank)</t>
  </si>
  <si>
    <t>Ngân hàng Chính sách Xã hội Việt Nam (VBSP)</t>
  </si>
  <si>
    <t>Ngân hàng Phát triển Việt Nam (VDB)</t>
  </si>
  <si>
    <t>=:Các Ngân hàng chính sách (Nhà nước):=</t>
  </si>
  <si>
    <t>3.1</t>
  </si>
  <si>
    <t>3.2</t>
  </si>
  <si>
    <t>3.3</t>
  </si>
  <si>
    <t>4.1</t>
  </si>
  <si>
    <t>4.2</t>
  </si>
  <si>
    <t>4.3</t>
  </si>
  <si>
    <t>4.4</t>
  </si>
  <si>
    <t>4.5</t>
  </si>
  <si>
    <t>4.6</t>
  </si>
  <si>
    <t>4.7</t>
  </si>
  <si>
    <t>4.8</t>
  </si>
  <si>
    <t>4.9</t>
  </si>
  <si>
    <t>4.10</t>
  </si>
  <si>
    <t>4.11</t>
  </si>
  <si>
    <t>4.12</t>
  </si>
  <si>
    <t>4.13</t>
  </si>
  <si>
    <t>4.14</t>
  </si>
  <si>
    <t>5.1</t>
  </si>
  <si>
    <t>5.2</t>
  </si>
  <si>
    <t>5.3</t>
  </si>
  <si>
    <t>5.4</t>
  </si>
  <si>
    <t>5.5</t>
  </si>
  <si>
    <t>THỐNG KÊ THEO NGUYÊN NHÂN</t>
  </si>
  <si>
    <t>Số việc</t>
  </si>
  <si>
    <t>Số tiền</t>
  </si>
  <si>
    <t>Cộng</t>
  </si>
  <si>
    <t>6.1</t>
  </si>
  <si>
    <t>6.2</t>
  </si>
  <si>
    <t>6.3</t>
  </si>
  <si>
    <t>6.4</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</si>
  <si>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</si>
  <si>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</si>
  <si>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</si>
  <si>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</si>
  <si>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</si>
  <si>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</si>
  <si>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</si>
  <si>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</si>
  <si>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</si>
  <si>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</si>
  <si>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</si>
  <si>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</si>
  <si>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</si>
  <si>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</si>
  <si>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</si>
  <si>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</si>
  <si>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</si>
  <si>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</si>
  <si>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</si>
  <si>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</si>
  <si>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</si>
  <si>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</si>
  <si>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</si>
  <si>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</si>
  <si>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</si>
  <si>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</si>
  <si>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</si>
  <si>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</si>
  <si>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</si>
  <si>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</si>
  <si>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</si>
  <si>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</si>
  <si>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</si>
  <si>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</si>
  <si>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</si>
  <si>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</si>
  <si>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</si>
  <si>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</si>
  <si>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</si>
  <si>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</si>
  <si>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</si>
  <si>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</si>
  <si>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</si>
  <si>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</si>
  <si>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</si>
  <si>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</si>
  <si>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</si>
  <si>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</si>
  <si>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</si>
  <si>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</si>
  <si>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</si>
  <si>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</si>
  <si>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</si>
  <si>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</si>
  <si>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</si>
  <si>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</si>
  <si>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</si>
  <si>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</si>
  <si>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</si>
  <si>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</si>
  <si>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</si>
  <si>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</si>
  <si>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</si>
  <si>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</si>
  <si>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</si>
  <si>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</si>
  <si>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</si>
  <si>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</si>
  <si>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</si>
  <si>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</si>
  <si>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</si>
  <si>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</si>
  <si>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6.100</t>
  </si>
  <si>
    <t>6.101</t>
  </si>
  <si>
    <t>6.102</t>
  </si>
  <si>
    <t>6.103</t>
  </si>
  <si>
    <t>6.104</t>
  </si>
  <si>
    <t>6.105</t>
  </si>
  <si>
    <t>6.106</t>
  </si>
  <si>
    <t>6.107</t>
  </si>
  <si>
    <t>6.108</t>
  </si>
  <si>
    <t>6.109</t>
  </si>
  <si>
    <t>6.110</t>
  </si>
  <si>
    <t>6.111</t>
  </si>
  <si>
    <t>6.112</t>
  </si>
  <si>
    <t>6.113</t>
  </si>
  <si>
    <t>6.114</t>
  </si>
  <si>
    <t>6.115</t>
  </si>
  <si>
    <t>6.116</t>
  </si>
  <si>
    <t>6.117</t>
  </si>
  <si>
    <t>6.118</t>
  </si>
  <si>
    <t>6.119</t>
  </si>
  <si>
    <t>6.120</t>
  </si>
  <si>
    <t>6.121</t>
  </si>
  <si>
    <t>6.122</t>
  </si>
  <si>
    <t>6.123</t>
  </si>
  <si>
    <t>6.124</t>
  </si>
  <si>
    <t>6.125</t>
  </si>
  <si>
    <t>6.126</t>
  </si>
  <si>
    <t>6.127</t>
  </si>
  <si>
    <t>DANH SÁCH CÁC TỔ CHỨC TÍN DỤNG NGÂN HÀNG</t>
  </si>
  <si>
    <t>Tên tổ chức tín dụng, ngân hàng</t>
  </si>
  <si>
    <t>THỐNG KÊ THEO TỔ CHỨC TÍN DỤNG NGÂN HÀNG</t>
  </si>
  <si>
    <t>Tên tổ chức tín dụng ngân hàng</t>
  </si>
  <si>
    <t>Đơn vị nhận báo cáo:</t>
  </si>
  <si>
    <t>Đơn vị báo cáo:</t>
  </si>
  <si>
    <t>Có điều kiện thi hành án</t>
  </si>
  <si>
    <t>3.Đang thi hành</t>
  </si>
  <si>
    <t>4.Hoãn thi hành án</t>
  </si>
  <si>
    <t>5.Tạm đình chỉ thi hành án</t>
  </si>
  <si>
    <t>6.Tạm dừng thi hành án để giải quyết khiếu nại</t>
  </si>
  <si>
    <t>7.Đang trong thời gian tự nguyện thi hành án</t>
  </si>
  <si>
    <t>8.Đang trong thời gian chờ ý kiến chỉ đạo nghiệp vụ của cơ quan có thẩm quyền</t>
  </si>
  <si>
    <t>9.Đang trong thời gian chờ ý kiến Ban Chỉ đạo thi hành án dân sự</t>
  </si>
  <si>
    <t>1.Thi hành xong</t>
  </si>
  <si>
    <t>2.Đình chỉ thi hành án</t>
  </si>
  <si>
    <t>Ngân hàng hợp tác xã Việt Nam (Co-op bank, trước đây là Quỹ tín dụng nhân dân trung ương)</t>
  </si>
  <si>
    <t>Các Quỹ tín dụng nhân dân cơ sở (Quỹ tín dụng phường, xã)</t>
  </si>
  <si>
    <t>Xây dựng Việt Nam (CBBANK, VNCB)</t>
  </si>
  <si>
    <t>Dầu Khí Toàn Cầu (GPBank)</t>
  </si>
  <si>
    <t>Nông nghiệp và Phát triển Nông thôn Việt Nam  (Agribank)</t>
  </si>
  <si>
    <t>=:Ngân hàng thương mại cổ phần:=</t>
  </si>
  <si>
    <t>Tiên Phong (Tien Phong Bank, TP Bank)</t>
  </si>
  <si>
    <t>Á Châu (Asia Commercial Bank, ACB)</t>
  </si>
  <si>
    <t>Hàng hải (Maritime Bank, MSB)</t>
  </si>
  <si>
    <t>Kỹ Thương (Techcombank)</t>
  </si>
  <si>
    <t>Quốc Dân (National Citizen Bank, NVB)</t>
  </si>
  <si>
    <t>4.15</t>
  </si>
  <si>
    <t>4.16</t>
  </si>
  <si>
    <t>4.17</t>
  </si>
  <si>
    <t>4.18</t>
  </si>
  <si>
    <t>4.19</t>
  </si>
  <si>
    <t>4.20</t>
  </si>
  <si>
    <t>4.21</t>
  </si>
  <si>
    <t>4.22</t>
  </si>
  <si>
    <t>4.23</t>
  </si>
  <si>
    <t>4.24</t>
  </si>
  <si>
    <t>4.25</t>
  </si>
  <si>
    <t>4.26</t>
  </si>
  <si>
    <t>4.27</t>
  </si>
  <si>
    <t>4.28</t>
  </si>
  <si>
    <t>4.29</t>
  </si>
  <si>
    <t>4.30</t>
  </si>
  <si>
    <t>4.31</t>
  </si>
  <si>
    <t>Phương Nam (PNB)</t>
  </si>
  <si>
    <t>4.32</t>
  </si>
  <si>
    <t>4.33</t>
  </si>
  <si>
    <t>4.34</t>
  </si>
  <si>
    <t>=:Ngân hàng 100% vốn nước ngoài:=</t>
  </si>
  <si>
    <t>ANZ Việt Nam (ANZVL)</t>
  </si>
  <si>
    <t>Hong Leong Việt Nam (HLBVN)</t>
  </si>
  <si>
    <t>HSBC Việt Nam (HSBC)</t>
  </si>
  <si>
    <t>Shinhan Việt Nam (SHBVN)</t>
  </si>
  <si>
    <t>Standard Chartered Việt Nam (SCBVL)</t>
  </si>
  <si>
    <t>=:Ngân hàng Hợp tác xã:=</t>
  </si>
  <si>
    <t>Indovina (IVB)</t>
  </si>
  <si>
    <t>Việt – Nga (VRB)</t>
  </si>
  <si>
    <t>Việt – Thái (VSB)</t>
  </si>
  <si>
    <t>=:Ngân hàng liên doanh:=</t>
  </si>
  <si>
    <t>=:Ngân hàng Thương Mại Nhà nước:=</t>
  </si>
  <si>
    <t>=:Công ty tài chính:=</t>
  </si>
  <si>
    <t>Công ty tài chính TNHH MTV Bưu điện</t>
  </si>
  <si>
    <t>Công ty tài chính TNHH MTV Cao su Việt Nam</t>
  </si>
  <si>
    <t>Công ty tài chính TNHH MTV Ngân hàng TMCP Hàng Hải Việt Nam</t>
  </si>
  <si>
    <t>Công ty tài chính cổ phần Điện Lực</t>
  </si>
  <si>
    <t>Công ty tài chính cổ phần Handico</t>
  </si>
  <si>
    <t>Công ty tài chính TNHH MTV Kỹ thương</t>
  </si>
  <si>
    <t>Công ty tài chính TNHH MTV Mirae Asset (Việt Nam)</t>
  </si>
  <si>
    <t xml:space="preserve">Công ty tài chính TNHH MTV Ngân hàng Việt Nam Thịnh Vượng </t>
  </si>
  <si>
    <t>Công ty tài chính TNHH HD Saison</t>
  </si>
  <si>
    <t>Công ty tài chính TNHH MTV Home credit Việt Nam</t>
  </si>
  <si>
    <t>Công ty tài chính TNHH MTV Prudential Việt Nam</t>
  </si>
  <si>
    <t>Công ty tài chính TNHH MTV Quốc tế Việt Nam JACCS</t>
  </si>
  <si>
    <t xml:space="preserve">Công ty tài chính cổ phần Sông Đà </t>
  </si>
  <si>
    <t>Công ty tài chính TNHH MTV Tàu thuỷ</t>
  </si>
  <si>
    <t xml:space="preserve">Công ty tài chính TNHH MTV Toyota Việt Nam </t>
  </si>
  <si>
    <t>Công ty tài chính cổ phần Vinaconex-Viettel</t>
  </si>
  <si>
    <t>Công ty tài chính cổ phần Xi Măng</t>
  </si>
  <si>
    <t>=:Công ty cho thuê tài chính:=</t>
  </si>
  <si>
    <t>7.1</t>
  </si>
  <si>
    <t>7.2</t>
  </si>
  <si>
    <t>Công ty CTTC TNHH MTV Công nghiệp Tàu thuỷ</t>
  </si>
  <si>
    <t>Công ty CTTC TNHH MTV Kexim Việt Nam</t>
  </si>
  <si>
    <t>Công ty CTTC TNHH MTV Ngân hàng Á Châu</t>
  </si>
  <si>
    <t>Công ty CTTC TNHH MTV Ngân hàng Công thương Việt Nam</t>
  </si>
  <si>
    <t>Công ty CTTC TNHH MTV Ngân hàng Đầu tư và Phát triển Việt Nam</t>
  </si>
  <si>
    <t>Công ty TNHH MTV CTTC Ngân hàng Ngoại thương Việt Nam</t>
  </si>
  <si>
    <t>Công ty CTTC I Ngân hàng Nông nghiệp và Phát triển Nông thôn Việt Nam</t>
  </si>
  <si>
    <t>Công ty CTTC II Ngân hàng Nông nghiệp và Phát triển Nông thôn Việt Nam</t>
  </si>
  <si>
    <t>Công ty TNHH MTV CTTC Ngân hàng Sài Gòn Thương Tín</t>
  </si>
  <si>
    <t>Công ty TNHH CTTC Quốc tế Việt Nam</t>
  </si>
  <si>
    <t>Công ty TNHH CTTC Quốc tế Chailease</t>
  </si>
  <si>
    <t>7.3</t>
  </si>
  <si>
    <t>7.4</t>
  </si>
  <si>
    <t>7.5</t>
  </si>
  <si>
    <t>7.6</t>
  </si>
  <si>
    <t>7.7</t>
  </si>
  <si>
    <t>7.8</t>
  </si>
  <si>
    <t>7.9</t>
  </si>
  <si>
    <t>7.10</t>
  </si>
  <si>
    <t>7.11</t>
  </si>
  <si>
    <t>=:Ngân hàng khác tại Việt Nam:=</t>
  </si>
  <si>
    <t>8.1</t>
  </si>
  <si>
    <t>8.2</t>
  </si>
  <si>
    <t>8.3</t>
  </si>
  <si>
    <t>8.4</t>
  </si>
  <si>
    <t>8.5</t>
  </si>
  <si>
    <t>8.6</t>
  </si>
  <si>
    <t>8.7</t>
  </si>
  <si>
    <t>8.8</t>
  </si>
  <si>
    <t>8.9</t>
  </si>
  <si>
    <t>8.10</t>
  </si>
  <si>
    <t>8.11</t>
  </si>
  <si>
    <t>7.12</t>
  </si>
  <si>
    <t>7.13</t>
  </si>
  <si>
    <t>7.14</t>
  </si>
  <si>
    <t>7.15</t>
  </si>
  <si>
    <t>7.16</t>
  </si>
  <si>
    <t>7.17</t>
  </si>
  <si>
    <t>9.1</t>
  </si>
  <si>
    <t>9.2</t>
  </si>
  <si>
    <t>9.3</t>
  </si>
  <si>
    <t>9.4</t>
  </si>
  <si>
    <t>9.5</t>
  </si>
  <si>
    <t>9.6</t>
  </si>
  <si>
    <t>9.7</t>
  </si>
  <si>
    <t>9.8</t>
  </si>
  <si>
    <t>Chưa có điều kiện thi hành</t>
  </si>
  <si>
    <t>Tỷ lệ (Thi hành xong + đình chỉ) / Tổng số phải thi hành</t>
  </si>
  <si>
    <r>
      <t xml:space="preserve">DANH SÁCH VIỆC THI HÀNH ÁN LIÊN QUAN ĐẾN TỔ CHỨC TÍN DỤNG NGÂN HÀNG
</t>
    </r>
    <r>
      <rPr>
        <i/>
        <sz val="11"/>
        <color indexed="8"/>
        <rFont val="Times New Roman"/>
        <family val="1"/>
      </rPr>
      <t xml:space="preserve">Từ 01/10/2015 đến 31/3/2016(6 tháng - 2016)   </t>
    </r>
  </si>
  <si>
    <t>04/TA Hải An</t>
  </si>
  <si>
    <t>156</t>
  </si>
  <si>
    <t>Nguyễn Thị Hà và Vũ Văn Thăng</t>
  </si>
  <si>
    <t>07/TA Hải An</t>
  </si>
  <si>
    <t>208</t>
  </si>
  <si>
    <t>Trần Thị Oanh</t>
  </si>
  <si>
    <t>03/TA Hải An</t>
  </si>
  <si>
    <t>207</t>
  </si>
  <si>
    <t>02/TA Hải An</t>
  </si>
  <si>
    <t>305</t>
  </si>
  <si>
    <t>Nguyễn Quang Hà</t>
  </si>
  <si>
    <t>06/TA Hải An</t>
  </si>
  <si>
    <t>438</t>
  </si>
  <si>
    <t>Nguyễn Quang Minh</t>
  </si>
  <si>
    <t>01/TA Đông Triều Quảng Ninh</t>
  </si>
  <si>
    <t>253</t>
  </si>
  <si>
    <t>Nguyễn Thị Đào</t>
  </si>
  <si>
    <t>311</t>
  </si>
  <si>
    <t>Công ty CP thép Đình Vũ</t>
  </si>
  <si>
    <t>01/TA Hải An &amp; 19/TAHP</t>
  </si>
  <si>
    <t>20</t>
  </si>
  <si>
    <t>19/TA Hải Phòng</t>
  </si>
  <si>
    <t>100</t>
  </si>
  <si>
    <t>08/TA Hải An</t>
  </si>
  <si>
    <t>306</t>
  </si>
  <si>
    <t>Phạm Mạnh Hưởng</t>
  </si>
  <si>
    <t>108</t>
  </si>
  <si>
    <t>Công ty TNHH Đức Mạnh</t>
  </si>
  <si>
    <t>106</t>
  </si>
  <si>
    <t>Lương Trung Dũng và Nguyễn Thị Toàn</t>
  </si>
  <si>
    <t>66</t>
  </si>
  <si>
    <t>Công ty CP Đầu tư Xây dựng Hạ tầng 6</t>
  </si>
  <si>
    <t xml:space="preserve">02/TA Thanh Xuân - Hà Nội </t>
  </si>
  <si>
    <t>63</t>
  </si>
  <si>
    <t>Công ty CP Nông sản Thăng Long</t>
  </si>
  <si>
    <t>09/TA Hải An</t>
  </si>
  <si>
    <t>90</t>
  </si>
  <si>
    <t>Công ty TNHH Thép Hải An</t>
  </si>
  <si>
    <t>78</t>
  </si>
  <si>
    <t>Nguyễn Văn Thuần và Vũ Thị Nhung</t>
  </si>
  <si>
    <t>22/TA Quận 5 - HCM</t>
  </si>
  <si>
    <t>107</t>
  </si>
  <si>
    <t>Công ty TNHH Dịch vụ VT Khánh Việt</t>
  </si>
  <si>
    <t>22/TA Quận 4 - HCM</t>
  </si>
  <si>
    <t>133</t>
  </si>
  <si>
    <t>Công ty TNHH TM và DVVT Sao Biển</t>
  </si>
  <si>
    <t>Đấu giá
lần 6</t>
  </si>
  <si>
    <t>Ủy thác</t>
  </si>
  <si>
    <t>Đấu giá
lần 2</t>
  </si>
  <si>
    <t>Thi hành
dần</t>
  </si>
  <si>
    <t>Đấu giá
lần 3</t>
  </si>
  <si>
    <t>02/KDTM-ST</t>
  </si>
  <si>
    <t>26/9/2014</t>
  </si>
  <si>
    <t>130</t>
  </si>
  <si>
    <t>28/12/2015</t>
  </si>
  <si>
    <t>Nguyễn Đức Phấn và Triệu Thị Hoa</t>
  </si>
  <si>
    <t>Kê biên tài sản thế chấp</t>
  </si>
  <si>
    <t>03-DS</t>
  </si>
  <si>
    <t>152</t>
  </si>
  <si>
    <t>8/1/2016</t>
  </si>
  <si>
    <t>Phạm Văn Chiến và Phạm Thị Mịnh</t>
  </si>
  <si>
    <t>06-DS</t>
  </si>
  <si>
    <t>115</t>
  </si>
  <si>
    <t>16/12/2015</t>
  </si>
  <si>
    <t>Nguyễn Trung Anh và Đào Thị Thúy Mai</t>
  </si>
  <si>
    <t>01-DS</t>
  </si>
  <si>
    <t>04</t>
  </si>
  <si>
    <t>05/10/2015</t>
  </si>
  <si>
    <t>Vũ Long Châu và Trần Thị Thu Hương</t>
  </si>
  <si>
    <t>kê biên tài sản thế chấp</t>
  </si>
  <si>
    <t>02-DS</t>
  </si>
  <si>
    <t>49</t>
  </si>
  <si>
    <t>28/10/2015</t>
  </si>
  <si>
    <t>Bùi Văn Thường và Trần Thị Sắn</t>
  </si>
  <si>
    <t>02-KDTM</t>
  </si>
  <si>
    <t>01</t>
  </si>
  <si>
    <t>5/10/2015</t>
  </si>
  <si>
    <t>Nguyễn Trọng Mánh và Nguyễn Thị Hằng</t>
  </si>
  <si>
    <t>13/5/2015</t>
  </si>
  <si>
    <t>03</t>
  </si>
  <si>
    <t>Cty TNHH TMDV Tân Hưng Hà</t>
  </si>
  <si>
    <t>04-KDTM</t>
  </si>
  <si>
    <t>19/6/2015</t>
  </si>
  <si>
    <t>48</t>
  </si>
  <si>
    <t>Cty CP Quốc Tế Kim Anh</t>
  </si>
  <si>
    <t>03-KDTM</t>
  </si>
  <si>
    <t>64</t>
  </si>
  <si>
    <t>11/11/2015</t>
  </si>
  <si>
    <t>Cty TNHH Sơn Hưng</t>
  </si>
  <si>
    <t>Hải An</t>
  </si>
  <si>
    <t>Kiến An</t>
  </si>
  <si>
    <t>01/2015/QĐST-KDTM
TAND Kiến Thụy</t>
  </si>
  <si>
    <t>14/QĐ-CĐTHA</t>
  </si>
  <si>
    <t>Nhà nước</t>
  </si>
  <si>
    <t>02/2015/QĐST-KDTM
TAND Kiến THụy</t>
  </si>
  <si>
    <t>15/QĐ/CĐTHA</t>
  </si>
  <si>
    <t>03/QĐST-KDTM</t>
  </si>
  <si>
    <t>16/QĐ</t>
  </si>
  <si>
    <t>65/QĐ</t>
  </si>
  <si>
    <t>Vũ Hùng Thắng</t>
  </si>
  <si>
    <t>123/QĐ</t>
  </si>
  <si>
    <t>Lê Văn Sáu, Phạm Thị Sơn</t>
  </si>
  <si>
    <t>04/QĐST-KDTM</t>
  </si>
  <si>
    <t>166/QĐ</t>
  </si>
  <si>
    <t>173/QĐ</t>
  </si>
  <si>
    <t>Kiến Thụy</t>
  </si>
  <si>
    <t>IV</t>
  </si>
  <si>
    <t>Vĩnh Bảo</t>
  </si>
  <si>
    <t>V</t>
  </si>
  <si>
    <t>Bạch Long Vỹ</t>
  </si>
  <si>
    <t>01/QĐST-KDTM của TA Hồng Bàng</t>
  </si>
  <si>
    <t>06</t>
  </si>
  <si>
    <t>Hoàng Hỉa Phúc+ Nguyễn Thị Thu Hường</t>
  </si>
  <si>
    <t>đang bán đấu giá TSBĐ</t>
  </si>
  <si>
    <t>01/2014/QĐST-KDTM của TA Cát Hải</t>
  </si>
  <si>
    <t>77</t>
  </si>
  <si>
    <t>Nguyễn Văn Khái+ Bùi Thị Thu Hương</t>
  </si>
  <si>
    <t>02/2014/QĐST-KDTM của TACats Hải</t>
  </si>
  <si>
    <t>Công Ty CP Tín Phát</t>
  </si>
  <si>
    <t>VI</t>
  </si>
  <si>
    <t>Cát Hải</t>
  </si>
  <si>
    <t>VII</t>
  </si>
  <si>
    <t>Thủy Nguyên</t>
  </si>
  <si>
    <t>46/DSST
TAND Thủy Nguyên</t>
  </si>
  <si>
    <t>112</t>
  </si>
  <si>
    <t>Nguyễn Văn Chuyền
Trần Thị Lin</t>
  </si>
  <si>
    <t>Đang tiếp tục bán đấu giá tài sản sau khi đã giảm giá lần 10</t>
  </si>
  <si>
    <t>91/KDTM
TAND Thủy Nguyên</t>
  </si>
  <si>
    <t>660</t>
  </si>
  <si>
    <t>Phạm Thị Thu Hoa</t>
  </si>
  <si>
    <t>Tiếp tục kê biên xử lý tài sản còn lại</t>
  </si>
  <si>
    <t>14/KDTM
TAND Thủy Nguyên</t>
  </si>
  <si>
    <t>219</t>
  </si>
  <si>
    <t>Lê Thị Nga</t>
  </si>
  <si>
    <t>07/KDTM
TAND Hải An</t>
  </si>
  <si>
    <t>Công ty TNHH in và quảng cáo Trường Hồng</t>
  </si>
  <si>
    <t>57/DSST
TAND Thủy Nguyên</t>
  </si>
  <si>
    <t>286a</t>
  </si>
  <si>
    <t>Nguyễn Văn Thắng
Lương Thị Hương</t>
  </si>
  <si>
    <t>104/KDTM
TA Thủy Nguyên</t>
  </si>
  <si>
    <t>1004</t>
  </si>
  <si>
    <t>Công ty CP Hùng Cường Dung
xã Thủy Đường</t>
  </si>
  <si>
    <t>Thuyết phục đương sự tự nguyên</t>
  </si>
  <si>
    <t>05/KDTM
TA Thủy Nguyên</t>
  </si>
  <si>
    <t>1011</t>
  </si>
  <si>
    <t>Trần Văn Huy
Nguyễn Thị Hoàn
xã An Lư</t>
  </si>
  <si>
    <t>Tiến hành khảo sát và kê biên trong tháng 6/2016</t>
  </si>
  <si>
    <t>57/KDTM
TA Thủy Nguyên</t>
  </si>
  <si>
    <t>586</t>
  </si>
  <si>
    <t>Bùi Văn Viên
Bùi Thị Cúc
xã An Lư</t>
  </si>
  <si>
    <t>17/KDTM
TA Thủy Nguyên</t>
  </si>
  <si>
    <t>570</t>
  </si>
  <si>
    <t>Lương Quang Luân
Bùi Thị Hằng
TT Núi Đèo</t>
  </si>
  <si>
    <t xml:space="preserve">Tiến hành khảo sát </t>
  </si>
  <si>
    <t>62/KDTM
TA Thủy Nguyên</t>
  </si>
  <si>
    <t>998</t>
  </si>
  <si>
    <t>Đặng Văn Quánh
Trần Thị Tý
xã Thủy Triều</t>
  </si>
  <si>
    <t>Xác minh tại chính quyền địa phương đang trong diện đền bù Vsip</t>
  </si>
  <si>
    <t>655</t>
  </si>
  <si>
    <t>Nguyễn Văn Hùng
Trần Thị Thu Hương
xã Thủy Triều</t>
  </si>
  <si>
    <t xml:space="preserve">Đã khảo sát, sẽ tổ chức kê biên </t>
  </si>
  <si>
    <t>52/KDTM
TA Thủy Nguyên</t>
  </si>
  <si>
    <t>194</t>
  </si>
  <si>
    <t>Công ty Hoàng Dũng
xã Thủy Triều</t>
  </si>
  <si>
    <t>06/KDTM
TA Thủy Nguyên</t>
  </si>
  <si>
    <t>200</t>
  </si>
  <si>
    <t>Đã khảo sát nhưng TS không đúng theo Bản án</t>
  </si>
  <si>
    <t>20/KDTM
TA Thủy Nguyên</t>
  </si>
  <si>
    <t>301</t>
  </si>
  <si>
    <t>Nguyễn Thị Thương
Lê Văn Dũng
xã Thủy Triều</t>
  </si>
  <si>
    <t>Đã khảo sát, đang cho đương sự thỏa thuận</t>
  </si>
  <si>
    <t>32/KDTM
TA Thủy Nguyên</t>
  </si>
  <si>
    <t>286</t>
  </si>
  <si>
    <t>Lê Văn Thủy
Trần Thị Thu
xã Thủy Triều</t>
  </si>
  <si>
    <t>Đã kê biên, đang giảm giá làn 2</t>
  </si>
  <si>
    <t>30/KDTM
TA Thủy Nguyên</t>
  </si>
  <si>
    <t>763</t>
  </si>
  <si>
    <t>Phạm Văn Hùng
Trần Thị Hoan
xã Hòa Bình</t>
  </si>
  <si>
    <t>10/KDTM
TA Thủy Nguyên</t>
  </si>
  <si>
    <t>122</t>
  </si>
  <si>
    <t>Trần Chí Hướng 
Nguyễn Thị Thu Hà
xã Thủy Triều</t>
  </si>
  <si>
    <t>50/KDTM
TA Thủy Nguyên</t>
  </si>
  <si>
    <t>462</t>
  </si>
  <si>
    <t>Công ty TNHH XNK Phương Linh
xã Thủy Đường</t>
  </si>
  <si>
    <t xml:space="preserve">Tiến hành xác minh </t>
  </si>
  <si>
    <t>34/KDTM
TA Thủy Nguyên</t>
  </si>
  <si>
    <t>564</t>
  </si>
  <si>
    <t>Lê Văn Tuyến
Trần Thị Vân
xã Thủy Triều</t>
  </si>
  <si>
    <t xml:space="preserve">Đã khảo sát, tổ chức kê biên ngày 05/4/2016  </t>
  </si>
  <si>
    <t>08/DSST
TA Thủy Nguyên</t>
  </si>
  <si>
    <t>Trần Văn Von
Nguyễn Thị Chung</t>
  </si>
  <si>
    <t>90/DSST
TA Thủy Nguyên</t>
  </si>
  <si>
    <t>Trần Quang Tuấn
Hoàng Thị Mường
An Lư</t>
  </si>
  <si>
    <t xml:space="preserve">Đã khảo sát, tổ chức kê biên ngày 06/4/2016  </t>
  </si>
  <si>
    <t>43/DSST
TAND Thủy Nguyên</t>
  </si>
  <si>
    <t>Nguyễn Thị Thương
Lê Văn Dũng</t>
  </si>
  <si>
    <t>61/DSST-30/11/2005
TAND Thủy Nguyên</t>
  </si>
  <si>
    <t>Bùi Thị Vinh
Thôn Thủy An</t>
  </si>
  <si>
    <t>47/DSST
TAND Thủy Nguyên</t>
  </si>
  <si>
    <t>07</t>
  </si>
  <si>
    <t>Bùi Văn Để
Xóm Trại</t>
  </si>
  <si>
    <t>97/DSST
TAND Thủy Nguyên</t>
  </si>
  <si>
    <t>Phạm Văn Hùng
Trần Thị Hoan
Đông Phương, Hòa Bình</t>
  </si>
  <si>
    <t>36/DSST
TAND Thủy Nguyên</t>
  </si>
  <si>
    <t>Nguyễn Văn Chuyền
Thôn 1, xã Hòa Bình</t>
  </si>
  <si>
    <t>Đã kê biên, đang giảm giá lần 8</t>
  </si>
  <si>
    <t>34/DSST
TAND Thủy Nguyên</t>
  </si>
  <si>
    <t>Đỗ Văn Tuấn
Nguyễn Thị Thúy
Thôn 2, xã Hòa Bình</t>
  </si>
  <si>
    <t>37/DSST
TAND Thủy Nguyên</t>
  </si>
  <si>
    <t>Phan Thị Nga
Xóm 1, xã Hòa Bình</t>
  </si>
  <si>
    <t>21/DSST
TA Thủy Nguyên</t>
  </si>
  <si>
    <t>Lương Văn Biên
Nguyễn Thị Luân</t>
  </si>
  <si>
    <t>11/DSST
TA Lào Cai, Lào Cai</t>
  </si>
  <si>
    <t>Lưu Văn Quynh
Bùi Thị Anh
xã Hòa Bình</t>
  </si>
  <si>
    <t>04/KDTM
TA Thủy Nguyên</t>
  </si>
  <si>
    <t>Cty CPTM Duy Minh - xã An Lư</t>
  </si>
  <si>
    <t>29
TAND Thủy Nguyên</t>
  </si>
  <si>
    <t>651</t>
  </si>
  <si>
    <t>Doanh nghiệp tư nhân Hiển My</t>
  </si>
  <si>
    <t>05
TAND Thủy Nguyên</t>
  </si>
  <si>
    <t>198</t>
  </si>
  <si>
    <t>Lê Văn Ngàn
Trần Thị Phích</t>
  </si>
  <si>
    <t>03
TAND Thủy Nguyên</t>
  </si>
  <si>
    <t>1125</t>
  </si>
  <si>
    <t>Công ty TNHH Bình Bang</t>
  </si>
  <si>
    <t>61
TAND Thủy Nguyên</t>
  </si>
  <si>
    <t>756</t>
  </si>
  <si>
    <t>Phạm Văn Bình
Đinh Thị Rằm</t>
  </si>
  <si>
    <t>01
TAND Thủy Nguyên</t>
  </si>
  <si>
    <t>767</t>
  </si>
  <si>
    <t>Lê Thị Phượng
Nguyễn Văn Hoạt</t>
  </si>
  <si>
    <t>48
TAND Thủy Nguyên</t>
  </si>
  <si>
    <t>861</t>
  </si>
  <si>
    <t>Công ty Trung Đạt</t>
  </si>
  <si>
    <t>79
TAND Thủy Nguyên</t>
  </si>
  <si>
    <t>1000</t>
  </si>
  <si>
    <t>Trần Văn Căn
Nguyễn Thị Nghĩa</t>
  </si>
  <si>
    <t>32
TAND Thủy Nguyên</t>
  </si>
  <si>
    <t>183</t>
  </si>
  <si>
    <t>Trần Thị Oanh
Hà Đức Đoan</t>
  </si>
  <si>
    <t>60
TAND Thủy Nguyên</t>
  </si>
  <si>
    <t>569</t>
  </si>
  <si>
    <t>Lưu Quang Vũ
Phạm Thị Vinh</t>
  </si>
  <si>
    <t>40
TAND Thủy Nguyên</t>
  </si>
  <si>
    <t>1381</t>
  </si>
  <si>
    <t>Vũ Văn Mạnh
Đinh Thị Thúy</t>
  </si>
  <si>
    <t>26
TAND Thủy Nguyên</t>
  </si>
  <si>
    <t>1380</t>
  </si>
  <si>
    <t>02
TAND Thủy Nguyên</t>
  </si>
  <si>
    <t>1010</t>
  </si>
  <si>
    <t>Nguyễn Đức Thành
Đào Thị Thu Thanh</t>
  </si>
  <si>
    <t>05
TAND Hải Phòng</t>
  </si>
  <si>
    <t>1038</t>
  </si>
  <si>
    <t>Công ty TNHH Hoàng Phú</t>
  </si>
  <si>
    <t>18
TAND Thủy Nguyên</t>
  </si>
  <si>
    <t>380</t>
  </si>
  <si>
    <t>Lê Thị Hằng
Đào Văn Tiếp</t>
  </si>
  <si>
    <t>17
TAND Hải Phòng</t>
  </si>
  <si>
    <t>1148</t>
  </si>
  <si>
    <t>Trần Thị Xinh</t>
  </si>
  <si>
    <t>47
TAND Thủy Nguyên</t>
  </si>
  <si>
    <t>383</t>
  </si>
  <si>
    <t>Công ty TNHH Phúc Gia Huy</t>
  </si>
  <si>
    <t>67/KDTM
TAND Thủy Nguyên</t>
  </si>
  <si>
    <t>1018</t>
  </si>
  <si>
    <t>Nguyễn Văn Mạnh
Nguyễn Thị Ngoan</t>
  </si>
  <si>
    <t>01/KDTM
TAND Thủy Nguyên</t>
  </si>
  <si>
    <t>1216</t>
  </si>
  <si>
    <t>Công ty TNHH Đức Hoa</t>
  </si>
  <si>
    <t>26/KDTM
TAND Thủy Nguyên</t>
  </si>
  <si>
    <t>1220</t>
  </si>
  <si>
    <t>Công ty TNHH Thương mại và vận tải biển Phương An</t>
  </si>
  <si>
    <t>121</t>
  </si>
  <si>
    <t>Công ty TNHH Thương mại và dịch vụ Văn Long</t>
  </si>
  <si>
    <t>48/KDTM
TAND Thủy Nguyên</t>
  </si>
  <si>
    <t>439</t>
  </si>
  <si>
    <t>Công ty cổ phần xây dựng Đại Hưng</t>
  </si>
  <si>
    <t>129</t>
  </si>
  <si>
    <t>Mạc Văn Thống
Nguyễn Thị Thu</t>
  </si>
  <si>
    <t>06
TAND Hải Phòng</t>
  </si>
  <si>
    <t>548</t>
  </si>
  <si>
    <t>Công ty CPTM &amp;KT Hải Lâm</t>
  </si>
  <si>
    <t>17
TAND Thủy Nguyên</t>
  </si>
  <si>
    <t>755</t>
  </si>
  <si>
    <t>Nguyễn Văn Vui
Nguyễn Thị Mận</t>
  </si>
  <si>
    <t>19
TAND Thủy Nguyên</t>
  </si>
  <si>
    <t>953</t>
  </si>
  <si>
    <t>Lê Thị Hạnh
Lương Công Bình</t>
  </si>
  <si>
    <t>25
TAND Thủy Nguyên</t>
  </si>
  <si>
    <t>954</t>
  </si>
  <si>
    <t>Trần Trung Hiếu</t>
  </si>
  <si>
    <t>54
TAND Thủy Nguyên</t>
  </si>
  <si>
    <t>225</t>
  </si>
  <si>
    <t>Nguyễn Văn Hưng
Nguyễn Thị Phượng</t>
  </si>
  <si>
    <t>07
TAND Thủy Nguyên</t>
  </si>
  <si>
    <t>1003</t>
  </si>
  <si>
    <t>Phạm Văn Đại
Nguyễn Thị Hoa</t>
  </si>
  <si>
    <t>89
TAND Thủy Nguyên</t>
  </si>
  <si>
    <t>937</t>
  </si>
  <si>
    <t>Vũ Văn Chuyên
Trần Thị Tươi</t>
  </si>
  <si>
    <t>56
TAND Thủy Nguyên</t>
  </si>
  <si>
    <t>Nguyễn Văn Minh
Nguyễn Thị Vân</t>
  </si>
  <si>
    <t>43
TAND Thủy Nguyên</t>
  </si>
  <si>
    <t>699</t>
  </si>
  <si>
    <t>Nguyễn Văn Tỉnh
Trịnh Thị Lệ</t>
  </si>
  <si>
    <t>11
TAND Thủy Nguyên</t>
  </si>
  <si>
    <t>1377</t>
  </si>
  <si>
    <t>Lê Thị Phương
Trần Vị Tuyến</t>
  </si>
  <si>
    <t>10
TAND Thủy Nguyên</t>
  </si>
  <si>
    <t>710</t>
  </si>
  <si>
    <t>Nguyễn Đức Quảng
Trần Thị Hải</t>
  </si>
  <si>
    <t>55
TAND Thủy Nguyên</t>
  </si>
  <si>
    <t>285</t>
  </si>
  <si>
    <t>Nguyễn Văn Hiếu
Nguyễn Thị Làn</t>
  </si>
  <si>
    <t>22
TAND Thủy Nguyên</t>
  </si>
  <si>
    <t>1264</t>
  </si>
  <si>
    <t>Nguyễn Văn Phát
Phạm Thị Len</t>
  </si>
  <si>
    <t>1135</t>
  </si>
  <si>
    <t>Phạm Văn Tá
Tô Thị Hòa</t>
  </si>
  <si>
    <t>12
TAND Thủy Nguyên</t>
  </si>
  <si>
    <t>1134</t>
  </si>
  <si>
    <t>26
TAND Hải Phòng</t>
  </si>
  <si>
    <t>449</t>
  </si>
  <si>
    <t>Trần Văn Cường
Nguyễn Thị Nhuần</t>
  </si>
  <si>
    <t>19</t>
  </si>
  <si>
    <t>Nguyễn Văn Viên
Trần Thị Yến</t>
  </si>
  <si>
    <t>83
TAND Thủy Nguyên</t>
  </si>
  <si>
    <t>999</t>
  </si>
  <si>
    <t>Đinh Chính Giang
Vũ Thị Mến</t>
  </si>
  <si>
    <t>09
TAND Thủy Nguyên</t>
  </si>
  <si>
    <t>571</t>
  </si>
  <si>
    <t>Bùi Mạnh Tuấn 
Nguyễn Thị Kim Thanh</t>
  </si>
  <si>
    <t>817</t>
  </si>
  <si>
    <t>Công ty cổ phần TM Thanh Tâm</t>
  </si>
  <si>
    <t>1005</t>
  </si>
  <si>
    <t>Lê Văn Vì
Phạm Thị Huyền</t>
  </si>
  <si>
    <t>1002</t>
  </si>
  <si>
    <t>Hoàng Thị Thủy
Nguyễn Văn Hữu</t>
  </si>
  <si>
    <t>58
TANDTC</t>
  </si>
  <si>
    <t>331</t>
  </si>
  <si>
    <t>Phạm Thị Nhiên
Nguyễn Thị Tám</t>
  </si>
  <si>
    <t>27
TAND Thủy Nguyên</t>
  </si>
  <si>
    <t>639</t>
  </si>
  <si>
    <t>Công ty TNHH TM DV &amp; SX Phương Anh</t>
  </si>
  <si>
    <t>08
TAND thủy Nguyên</t>
  </si>
  <si>
    <t>Hoàng Văn Nhân</t>
  </si>
  <si>
    <t>45
TAND Thủy Nguyên</t>
  </si>
  <si>
    <t>298</t>
  </si>
  <si>
    <t>Chu Văn Ngẫu</t>
  </si>
  <si>
    <t>36
TAND Thủy Nguyên</t>
  </si>
  <si>
    <t>1322</t>
  </si>
  <si>
    <t>Công ty TNHH ĐTTM Mai Phương</t>
  </si>
  <si>
    <t>63
TAND Thủy Nguyên</t>
  </si>
  <si>
    <t>1376</t>
  </si>
  <si>
    <t>Phạm Thị Tý
Nguyễn Ngọc Khanh</t>
  </si>
  <si>
    <t>746</t>
  </si>
  <si>
    <t>Đỗ Văn Phương
Lương Thị Hương</t>
  </si>
  <si>
    <t>28
TAND Thủy Nguyên</t>
  </si>
  <si>
    <t>748</t>
  </si>
  <si>
    <t>Phạm Văn Hòa
Đỗ Thị Vân</t>
  </si>
  <si>
    <t>641</t>
  </si>
  <si>
    <t>Công ty  TNHH TM Phương Luân</t>
  </si>
  <si>
    <t>55/DSST
TAND Thủy Nguyên</t>
  </si>
  <si>
    <t>457</t>
  </si>
  <si>
    <t>Đào Xuân Đức
Bùi Thị Hà</t>
  </si>
  <si>
    <t>45
T.Thủy Nguyên</t>
  </si>
  <si>
    <t>Công ty dịch vụ thương mại Thủy Nguyên</t>
  </si>
  <si>
    <t>78
T.Thủy Nguyên</t>
  </si>
  <si>
    <t>Hoàng Văn Thế
Cao Thị Là</t>
  </si>
  <si>
    <t>87
T.Thủy Nguyên</t>
  </si>
  <si>
    <t>Bùi Văn Tuấn
Nguyễn Thị Thanh</t>
  </si>
  <si>
    <t>16
T.Hải Phòng</t>
  </si>
  <si>
    <t>Nguyễn Văn Tuấn</t>
  </si>
  <si>
    <t>96
T.Thủy Nguyên</t>
  </si>
  <si>
    <t>Nguyễn Văn Đạt
Lý Thị Hạnh</t>
  </si>
  <si>
    <t>5
T.Hải Phòng</t>
  </si>
  <si>
    <t>Lê Văn Hoàn 
Nguyễn Thị Oanh</t>
  </si>
  <si>
    <t>2
T.Thủy Nguyên</t>
  </si>
  <si>
    <t>Công ty cổ phần cơ khí đúc Thành Đô</t>
  </si>
  <si>
    <t>13
T.Hải Phòng</t>
  </si>
  <si>
    <t>Công ty vận tải biển Phú Thành</t>
  </si>
  <si>
    <t>4
T.Hải Phòng</t>
  </si>
  <si>
    <t>Nguyễn Văn Nghiễu
Bùi Bích Thủy</t>
  </si>
  <si>
    <t>61
T.Thủy Nguyên</t>
  </si>
  <si>
    <t>Nguyễn Văn Thế 
Trịnh Thị Xê</t>
  </si>
  <si>
    <t>29
T.Hải Phòng</t>
  </si>
  <si>
    <t>Tống Thị Nở</t>
  </si>
  <si>
    <t>33
T.Thủy Nguyên</t>
  </si>
  <si>
    <t>Trần Văn Dương</t>
  </si>
  <si>
    <t>3
T.Thủy Nguyên</t>
  </si>
  <si>
    <t xml:space="preserve">Nguyễn Văn Huyên
Nguyễn Thị Hà </t>
  </si>
  <si>
    <t>107
T.Thủy Nguyên</t>
  </si>
  <si>
    <t>Công ty TNHH Hưng Phát</t>
  </si>
  <si>
    <t xml:space="preserve">31
T.Hải Phòng </t>
  </si>
  <si>
    <t>Công Ty TNHH Hàn Việt</t>
  </si>
  <si>
    <t>81
T.Thủy Nguyên</t>
  </si>
  <si>
    <t xml:space="preserve">Nguyễn Đình Chiểu 
Phạm Thị Thu Hà </t>
  </si>
  <si>
    <t>40
T.Thủy Nguyên</t>
  </si>
  <si>
    <t>Phạm Ngọc Lĩnh</t>
  </si>
  <si>
    <t xml:space="preserve">Trần Hữu Phong
Nguyễn Thị Hường </t>
  </si>
  <si>
    <t>25
T.Thủy Nguyên</t>
  </si>
  <si>
    <t>Nguyễn Đức Toàn 
Bùi Thị Nhân</t>
  </si>
  <si>
    <t>27
T.Thủy Nguyên</t>
  </si>
  <si>
    <t xml:space="preserve">1130
</t>
  </si>
  <si>
    <t>Nguyễn Văn Minh 
Bùi Thị Nhung</t>
  </si>
  <si>
    <t>39
T.Thủy Nguyên</t>
  </si>
  <si>
    <t>Đỗ Văn Bính 
Phùng Thị Liên</t>
  </si>
  <si>
    <t>68
Thủy Nguyên</t>
  </si>
  <si>
    <t xml:space="preserve">Trần Đình Hải 
Nguyễn Thị Thu </t>
  </si>
  <si>
    <t>23
Thủy Nguyên</t>
  </si>
  <si>
    <t>Vũ Khắc Dương 
Nguyễn Thị liên</t>
  </si>
  <si>
    <t>15
Thủy Nguyên</t>
  </si>
  <si>
    <t>Bùi Văn Tuấn
Đào Thị Thuận</t>
  </si>
  <si>
    <t>18
Thủy Nguyên</t>
  </si>
  <si>
    <t>Trần Văn Tiến
Trịnh Thị Hằng</t>
  </si>
  <si>
    <t>98
Thủy Nguyên</t>
  </si>
  <si>
    <t>Bùi Văn Tỉnh
Trịnh Thị Ngoan</t>
  </si>
  <si>
    <t>Nguyễn Thị Hiển
Nguyễn Văn Hoắc</t>
  </si>
  <si>
    <t>01
Thủy Nguyên</t>
  </si>
  <si>
    <t>49
Thủy Nguyên</t>
  </si>
  <si>
    <t xml:space="preserve">Vũ Ngọc Thành 
Vũ Thị Hồng Thắm </t>
  </si>
  <si>
    <t>74/DSST
TATN</t>
  </si>
  <si>
    <t>Nguyễn Văn Tuấn
Trần Thị Trường</t>
  </si>
  <si>
    <t>18/KDTMST-
TATN</t>
  </si>
  <si>
    <t>Cty TNHH TM và SX Quang Khải</t>
  </si>
  <si>
    <t xml:space="preserve">09/KDTMPT-
TA Hải Phòng
</t>
  </si>
  <si>
    <t>Nguyễn Văn Sửu
Hoàng Thị Phượng</t>
  </si>
  <si>
    <t>23/KDTM-
TATN</t>
  </si>
  <si>
    <t>Đào Trọng Hưng</t>
  </si>
  <si>
    <t>16/KT-
TA Hải Phòng</t>
  </si>
  <si>
    <t>Nguyễn Văn Hiền</t>
  </si>
  <si>
    <t>10/KDTM-
TATN</t>
  </si>
  <si>
    <t>Cty TNHH ĐTTM Mai Phương</t>
  </si>
  <si>
    <t>28/DSST-
TATN</t>
  </si>
  <si>
    <t>Phạm Văn Nhật</t>
  </si>
  <si>
    <t>37/DSPT
TA Hải Phòng</t>
  </si>
  <si>
    <t>Phạm Thị Ngần
Phạm Thị Ngấn</t>
  </si>
  <si>
    <t>24/KDTM-
TATN</t>
  </si>
  <si>
    <t>Trần Thị Bi
Phạm Văn Mán</t>
  </si>
  <si>
    <t>103/KDTMST-
TATN</t>
  </si>
  <si>
    <t>Cty TNHH Việt Hùng</t>
  </si>
  <si>
    <t xml:space="preserve">21/KDTMPT-
TA Hải Phòng
</t>
  </si>
  <si>
    <t>Anh -Tươi</t>
  </si>
  <si>
    <t>30/KDTMST
TA Hải Phòng</t>
  </si>
  <si>
    <t>Cty CPTM Dịch vụ Hải Châu</t>
  </si>
  <si>
    <t>26/KDTM-
TA Hải Phòng</t>
  </si>
  <si>
    <t>Cty TNHH Vận Tải Sông Biển Mai Dương</t>
  </si>
  <si>
    <t>38/KTST-
TATN</t>
  </si>
  <si>
    <t>Kiên - Ngọc</t>
  </si>
  <si>
    <t>09/KT-
TA Hải Phòng</t>
  </si>
  <si>
    <t>74/KTST-
TA TN</t>
  </si>
  <si>
    <t>Cty CP Vận tải Hồng Phương</t>
  </si>
  <si>
    <t>17/KDTMST
TA Hải Phòng</t>
  </si>
  <si>
    <t>Cty TNHH Vận tải Thủy An</t>
  </si>
  <si>
    <t xml:space="preserve">23/KDTMPT-
TA Hải Phòng
</t>
  </si>
  <si>
    <t>Cty TNHH Vận tải TM Trung Phát</t>
  </si>
  <si>
    <t>71/KSST-
TATN</t>
  </si>
  <si>
    <t>Cty TNHH Vận Tải Phú Hưng</t>
  </si>
  <si>
    <t>37/KT-
TA Hải Phòng</t>
  </si>
  <si>
    <t>Trần Văn Đào</t>
  </si>
  <si>
    <t>Bùi Văn Quang</t>
  </si>
  <si>
    <t>09/KDTMST-
TA Hải Phòng</t>
  </si>
  <si>
    <t>19/KDTM-
TATN</t>
  </si>
  <si>
    <t>Thanh - Thanh</t>
  </si>
  <si>
    <t>33/KDTMST-
TA Hải Phòng</t>
  </si>
  <si>
    <t>Cty Vận tải biển TM Vận tải biển Hồng Phát</t>
  </si>
  <si>
    <t>Bùi Văn Mên</t>
  </si>
  <si>
    <t>66/DSST-
TATN</t>
  </si>
  <si>
    <t>Bùi Văn Phong
Vũ Thị Y</t>
  </si>
  <si>
    <t>06/DSST-
TATN</t>
  </si>
  <si>
    <t>Bùi Văn Dưỡng</t>
  </si>
  <si>
    <t>44/DSST-
TATN</t>
  </si>
  <si>
    <t>Trần Văn Chuyển</t>
  </si>
  <si>
    <t>09/DSST-
TATN</t>
  </si>
  <si>
    <t>Trần Thị Thanh
Phạm Văn Tuệ</t>
  </si>
  <si>
    <t>05/KT-
TA Hải Phòng</t>
  </si>
  <si>
    <t>Bùi Văn Thắng
xã An Lư</t>
  </si>
  <si>
    <t>21/KT-
TA Hải Phòng</t>
  </si>
  <si>
    <t>Trần Văn Nở
xã An Lư</t>
  </si>
  <si>
    <t>40/DSST-
TATN</t>
  </si>
  <si>
    <t>Bùi Thị Bừng
xã An Lư</t>
  </si>
  <si>
    <t>29/DSST-
TATN</t>
  </si>
  <si>
    <t>Trần Văn Mền
Tô Thị Tý
xã AN Lư</t>
  </si>
  <si>
    <t>30/DSST-
TATN</t>
  </si>
  <si>
    <t>Nguyễn Văn Tơ
Bùi Thị Tươi
xã An Lư</t>
  </si>
  <si>
    <t>23/DSST-
TATN</t>
  </si>
  <si>
    <t>Phạm Thị Chung
Bùi Văn Hà
xã An Lư</t>
  </si>
  <si>
    <t>15/DSST-
TATN</t>
  </si>
  <si>
    <t>Bùi Văn Huy
xã An Lư</t>
  </si>
  <si>
    <t>07/DSST-
TATN</t>
  </si>
  <si>
    <t>Bùi Thị Nhã
xã An Lư</t>
  </si>
  <si>
    <t>41/DSST-
TATN</t>
  </si>
  <si>
    <t>Trần Thị Lỏn
xã An Lư</t>
  </si>
  <si>
    <t xml:space="preserve">57/DSPT-
TA Hải Phòng
</t>
  </si>
  <si>
    <t>Nguyễn Văn Thuấn
Trần Thị Tính</t>
  </si>
  <si>
    <t>19/DSST-
TATN</t>
  </si>
  <si>
    <t>Hòa - Xóa</t>
  </si>
  <si>
    <t xml:space="preserve">36/DSPT-
TA Hải Phòng
</t>
  </si>
  <si>
    <t>Thuấn - Tính</t>
  </si>
  <si>
    <t>18/DSST-
TATN</t>
  </si>
  <si>
    <t>Phê - Huệ</t>
  </si>
  <si>
    <t>14/KDTMST-
TATN</t>
  </si>
  <si>
    <t>Cty CP Đúc Kim loại và cơ khí Tình Nhàn
xã Mỹ Đồng</t>
  </si>
  <si>
    <t>63/KDTMST-
TATN</t>
  </si>
  <si>
    <t>Vũ Văn Thông
Hoàng Thị Thanh Dung
xã Thủy Đường</t>
  </si>
  <si>
    <t>17 KDST-
TATN</t>
  </si>
  <si>
    <t xml:space="preserve">298
</t>
  </si>
  <si>
    <t xml:space="preserve">Trần Văn Hậu 
xã Thủy Đường </t>
  </si>
  <si>
    <t>31 TA H. Thủy Nguyên</t>
  </si>
  <si>
    <t>606</t>
  </si>
  <si>
    <t>25 TAH. Thủy Nguyên</t>
  </si>
  <si>
    <t>182</t>
  </si>
  <si>
    <t xml:space="preserve">Nguyễn thị
Quyên
 </t>
  </si>
  <si>
    <t>DỰ KIẾN CCKB</t>
  </si>
  <si>
    <t>03/TAH. Thủy Nguyên</t>
  </si>
  <si>
    <t>870</t>
  </si>
  <si>
    <t>Đào Văn Hải
Nguyễn Thị Hương</t>
  </si>
  <si>
    <t>97/TAH. Thủy Nguyên</t>
  </si>
  <si>
    <t>775</t>
  </si>
  <si>
    <t>Cty TNHH Hữu Lý</t>
  </si>
  <si>
    <t>91/TAH. Thủy Nguyên</t>
  </si>
  <si>
    <t>776</t>
  </si>
  <si>
    <t>Cty TNHH VTHH Hùng Mạnh</t>
  </si>
  <si>
    <t>57/TAH.Thủy Nguyên</t>
  </si>
  <si>
    <t>102</t>
  </si>
  <si>
    <t>Trịnh văn Cương, Nguyễn Thị Huyền</t>
  </si>
  <si>
    <t>12/TAH.Thủy Nguyên</t>
  </si>
  <si>
    <t>414</t>
  </si>
  <si>
    <t>Cty TNHHVT&amp;TM Nhật Đại Phúc.</t>
  </si>
  <si>
    <t xml:space="preserve">07/TAH. Thủy Nguyên </t>
  </si>
  <si>
    <t>750</t>
  </si>
  <si>
    <t>Đỗ Văn Gíao Phạm Thị Huệ</t>
  </si>
  <si>
    <t>92/TAH. Thủy Nguyên</t>
  </si>
  <si>
    <t>1378</t>
  </si>
  <si>
    <t>Đào Văn Khương- Hải</t>
  </si>
  <si>
    <t>14/TAH. Thủy Nguyên</t>
  </si>
  <si>
    <t>1127</t>
  </si>
  <si>
    <t>Vũ Khắc Hồ, Lê Thị Tuyết</t>
  </si>
  <si>
    <t>46/TAH. Thủy Nguyên</t>
  </si>
  <si>
    <t>588</t>
  </si>
  <si>
    <t>Đỗ Văn Bùi Phạm Thị Hải</t>
  </si>
  <si>
    <t>41/TAH. Thủy Nguyên</t>
  </si>
  <si>
    <t>589</t>
  </si>
  <si>
    <t>Trịnh Văn Dự Phạm Thị Lân</t>
  </si>
  <si>
    <t>77/TAH. Thủy Nguyên</t>
  </si>
  <si>
    <t>287</t>
  </si>
  <si>
    <t>Cty Hòa Dung</t>
  </si>
  <si>
    <t>15/TAH. Thủy Nguyên</t>
  </si>
  <si>
    <t>1124</t>
  </si>
  <si>
    <t>03/kt</t>
  </si>
  <si>
    <t>Công ty TNHH
 Bình Dung</t>
  </si>
  <si>
    <t>Kê biên, xử lý 
tài sản thế chấp</t>
  </si>
  <si>
    <t>02/kt</t>
  </si>
  <si>
    <t>13/5/2013</t>
  </si>
  <si>
    <t>Công ty TNHH 
Nam Khang</t>
  </si>
  <si>
    <t>05/kt</t>
  </si>
  <si>
    <t>17/7/2013</t>
  </si>
  <si>
    <t>Công ty TNHH 
SX và TM
 Ngọc Diệp</t>
  </si>
  <si>
    <t>Đang xác minh</t>
  </si>
  <si>
    <t>8/kdtm</t>
  </si>
  <si>
    <t>25/7/2013</t>
  </si>
  <si>
    <t>Lương Minh Tuấn và Lê Hồng Phúc                9/244 Đà Nẵng</t>
  </si>
  <si>
    <t>08/kdtm</t>
  </si>
  <si>
    <t>31/10/2014</t>
  </si>
  <si>
    <t>Công ty cổ phần công nghiệp Biển Đông</t>
  </si>
  <si>
    <t>Đã kê biên</t>
  </si>
  <si>
    <t>04/kdtm</t>
  </si>
  <si>
    <t>Công ty TNHH thương mại vận tải Trung Anh</t>
  </si>
  <si>
    <t>03/kdtm</t>
  </si>
  <si>
    <t>Công ty TNHH TM và dịch vụ Lộc Phát Quảng Ninh</t>
  </si>
  <si>
    <t>Tiếp tục đôn đốc thi hành</t>
  </si>
  <si>
    <t>02/kdtm</t>
  </si>
  <si>
    <t>Cty vận tải Việt Long</t>
  </si>
  <si>
    <t>07/kdtm</t>
  </si>
  <si>
    <t>Nguyễn Như Lành, Ngô Thị Hà</t>
  </si>
  <si>
    <t>05/kdtm</t>
  </si>
  <si>
    <t>Trần Phương Hòa, Nguyễn Thị Vân</t>
  </si>
  <si>
    <t>11/kdtm</t>
  </si>
  <si>
    <t>Ngân hàng TMCP các doanh nghiệp ngoài quốc doanh Việt Nam</t>
  </si>
  <si>
    <t>Phạm Mạnh Hùng</t>
  </si>
  <si>
    <t>10/kdtm</t>
  </si>
  <si>
    <t>Phạm Thị Thùy Dương</t>
  </si>
  <si>
    <t>Công ty cổ phần vận tải và thương mại Thiên Tân</t>
  </si>
  <si>
    <t>7/kdtm</t>
  </si>
  <si>
    <t>14/11/2014</t>
  </si>
  <si>
    <t>17/2/2016</t>
  </si>
  <si>
    <t>ĐẶng xuân Phong, Khúc Thu Hiền</t>
  </si>
  <si>
    <t>VIII</t>
  </si>
  <si>
    <t>Ngô Quyền</t>
  </si>
  <si>
    <t>04/KDTM-ST</t>
  </si>
  <si>
    <t>Công ty TNHH Vĩnh Phát</t>
  </si>
  <si>
    <t>03/KDTM</t>
  </si>
  <si>
    <t>Nguyễn VĂn Cao- Dương Thùy My</t>
  </si>
  <si>
    <t>Phạm Quyết Tiến</t>
  </si>
  <si>
    <t>03/DSST</t>
  </si>
  <si>
    <t>Lê Mạnh Hùng- Trần Thị Thúy</t>
  </si>
  <si>
    <t>07/KDTM-ST</t>
  </si>
  <si>
    <t>Công ty CPTM Dầu Khí Vũ Anh</t>
  </si>
  <si>
    <t>Phạm Thanh Thủy-Nguyễn Mạnh Cường</t>
  </si>
  <si>
    <t>05/QĐST-KDTM</t>
  </si>
  <si>
    <t>Đào Chính Thọ - Vũ Thị Nguyệt</t>
  </si>
  <si>
    <t>Đào Chính Vinh</t>
  </si>
  <si>
    <t>09/QĐST-KDTM</t>
  </si>
  <si>
    <t>Công ty CP Thúy Hằng</t>
  </si>
  <si>
    <t>10/QĐST-KDTM</t>
  </si>
  <si>
    <t>Trần Thị Tú</t>
  </si>
  <si>
    <t>Cty CP Giấy Mỹ Hương</t>
  </si>
  <si>
    <t>15/QĐST-KDTM</t>
  </si>
  <si>
    <t>CTY TNHH Vận Tải XNK Thanh Bình</t>
  </si>
  <si>
    <t>03 /Q§ST-KDTM</t>
  </si>
  <si>
    <t>Ph¹m Ngäc Kh¸nh</t>
  </si>
  <si>
    <t>C«ng ty TNHH Lam B×nh</t>
  </si>
  <si>
    <t>05/DSST</t>
  </si>
  <si>
    <t>Phạm Thị Liên- Phạm Ngọc Khánh</t>
  </si>
  <si>
    <t>01/QĐST-KDTM</t>
  </si>
  <si>
    <t>Công ty TNHH thương mai và XNK Công Huân</t>
  </si>
  <si>
    <t>08/QĐST-KDTM</t>
  </si>
  <si>
    <t>Công ty Cổ phần Thép Anh Vũ</t>
  </si>
  <si>
    <t>01/KDTM-ST</t>
  </si>
  <si>
    <t>Công ty Cổ phần Xuất nhập khẩu Ninh Bình</t>
  </si>
  <si>
    <t>Công ty TNHH Sơn Lâm</t>
  </si>
  <si>
    <t>52/KDTM - 18.4.2011</t>
  </si>
  <si>
    <t>C«ng ty TNHH Kü NghÖ C«ng nghiÖp vµ hîp t¸c quèc tÕ V¹n §¹t</t>
  </si>
  <si>
    <t>10/Q§ST-KDTM</t>
  </si>
  <si>
    <t>Ph¹m ThÞ Thïy D­¬ng</t>
  </si>
  <si>
    <t>02/Q§ST-KDTM</t>
  </si>
  <si>
    <t>C«ng ty TNHH VËn t¶i vµ TM Hoµng Gia</t>
  </si>
  <si>
    <t>07/Q§ST-DS</t>
  </si>
  <si>
    <t>NguyÔn ThÞ Ph­¬ng Lan - NguyÔn Kh¾c QuyÒn</t>
  </si>
  <si>
    <t>02/Q§ST-DS</t>
  </si>
  <si>
    <t>§oµn Céng Hßa</t>
  </si>
  <si>
    <t>01/QDST-DS</t>
  </si>
  <si>
    <t>§oµn ThÞ TuyÕt Nhung</t>
  </si>
  <si>
    <t>04/Q§ST-DS</t>
  </si>
  <si>
    <t>D­¬ng M¹nh Hïng</t>
  </si>
  <si>
    <t>Ph¹m ThÞ Liªn</t>
  </si>
  <si>
    <t>IX</t>
  </si>
  <si>
    <t>Lê Chân</t>
  </si>
  <si>
    <t>03; 
12</t>
  </si>
  <si>
    <t>01/3/2013;
14/8/2013</t>
  </si>
  <si>
    <t>03/10/2013</t>
  </si>
  <si>
    <t>Công ty Thành Vinh
(Anh Dũng, Dương Kinh)</t>
  </si>
  <si>
    <t>Tiếp tục giáo dục thuyết phục đương sự, phối hợp với công an để giải quyết việc thi hành án</t>
  </si>
  <si>
    <t>13/6/2013</t>
  </si>
  <si>
    <t>15</t>
  </si>
  <si>
    <t>20/8/2013</t>
  </si>
  <si>
    <t>Nguyễn Thị Thanh
(Tân Thành, Dương Kinh)</t>
  </si>
  <si>
    <t>Tổ chức cưỡng chế</t>
  </si>
  <si>
    <t>16/01/2013</t>
  </si>
  <si>
    <t>13</t>
  </si>
  <si>
    <t>23/7/2013</t>
  </si>
  <si>
    <t>Công ty TNHH Hải Đông
(Hòa Nghĩa, Dương Kinh)</t>
  </si>
  <si>
    <t>Đang có kế hoạch bàn giao lại tài sản theo đề nghị của ngân hàng</t>
  </si>
  <si>
    <t>27/3/2013</t>
  </si>
  <si>
    <t>20/5/2013</t>
  </si>
  <si>
    <t>Công ty TNHH Diễm Tuyết
(Tân Thành, Dương Kinh)</t>
  </si>
  <si>
    <t>Hai bên thỏa thuận thi hành 
dứt điểm trong tháng 7/2016. 
Nếu không thực hiện đúng cam kết, người phải thi hành án tự nguyện bàn giao tài sản để cơ quan THA kê biên, xử lý đảm bảo việc THA.</t>
  </si>
  <si>
    <t>31/01/2013</t>
  </si>
  <si>
    <t>12/4/2013</t>
  </si>
  <si>
    <t>Công ty TNHH Hoàng Tuất
 (Tân Thành, Dương Kinh)</t>
  </si>
  <si>
    <t>08</t>
  </si>
  <si>
    <t>27/3/2015</t>
  </si>
  <si>
    <t>09</t>
  </si>
  <si>
    <t>Nguyễn Đình Đoàn
 (Tân Thành,
Dương Kinh)</t>
  </si>
  <si>
    <t>15/4/2015</t>
  </si>
  <si>
    <t>Đào Thị Hoa</t>
  </si>
  <si>
    <t>Tiếp tục giáo dục thuyết phục đương sự thi hành</t>
  </si>
  <si>
    <t>X</t>
  </si>
  <si>
    <t>Dương Kinh</t>
  </si>
  <si>
    <t xml:space="preserve">     Bản án số 08/2011/DSST/TA An Lão</t>
  </si>
  <si>
    <t>Hoàng Văn Sỹ và Lưu Thị Tâm; TQ: An Thắng - An Lão - HP</t>
  </si>
  <si>
    <t>tiếp tục vận động để đương sự  tự nguyện thi hành án</t>
  </si>
  <si>
    <t>Quyết định số 01/2013/QĐST-KDTM /TA An Lão</t>
  </si>
  <si>
    <t>Cty CPTM xây dựng Trung Nguyên; địa chỉ: thôn Khúc Giản, An Tiến, An Lão,HP</t>
  </si>
  <si>
    <t>đang  bán đấu giá</t>
  </si>
  <si>
    <t>Bản án số 03/DSST  của TAND H. An Lão</t>
  </si>
  <si>
    <t>Nguyễn Văn Tuấn, Nguyễn Thị Liên và bà Nguyễn Thị Nguyên( người có quyền lợi liên quan)</t>
  </si>
  <si>
    <t>Đang bán đấu giá</t>
  </si>
  <si>
    <t>BA số 02/2015/KDTMST của TAND H. An Lão</t>
  </si>
  <si>
    <t>Nguyễn Trọng Mánh, Nguyễn Thị Hằng</t>
  </si>
  <si>
    <t>đang thi hành dần</t>
  </si>
  <si>
    <t>BA số 09/2015/DSST của TAND H. An Lão</t>
  </si>
  <si>
    <t>Nguyễn Bá Giang, Nguyễn Thị Giang</t>
  </si>
  <si>
    <t>đang làm thủ tục bán đấu giá</t>
  </si>
  <si>
    <t>XI</t>
  </si>
  <si>
    <t>An Lão</t>
  </si>
  <si>
    <t>169</t>
  </si>
  <si>
    <t>Nguyễn Đình Hậu
Nguyễn Thị Hằng</t>
  </si>
  <si>
    <t>Đang giải quyết</t>
  </si>
  <si>
    <t>430</t>
  </si>
  <si>
    <t>Công ty cổ phần vận tải biển Hải Hà</t>
  </si>
  <si>
    <t>Xác minh lần 2</t>
  </si>
  <si>
    <t>327</t>
  </si>
  <si>
    <t>Công ty TNHH Nội thất Khánh Linh</t>
  </si>
  <si>
    <t>Tạm ngừng giải quyết vì Ngân hàng khiếu nại về Quyết định thi hành án, chờ ý kiến của Cục thi hành án</t>
  </si>
  <si>
    <t>Phạm Thị Liên
Phạm Ngọc Khánh</t>
  </si>
  <si>
    <t>513</t>
  </si>
  <si>
    <t>Nguyễn Thị Xoa</t>
  </si>
  <si>
    <t>1</t>
  </si>
  <si>
    <t>405</t>
  </si>
  <si>
    <t>Phạm Thị Tuyết</t>
  </si>
  <si>
    <t>402</t>
  </si>
  <si>
    <t>Công ty cổ phần công nghiệp thương mại xây dựng Vạn Sơn</t>
  </si>
  <si>
    <t>Công ty cổ phần Khí công nghiệp Vạn Lợi</t>
  </si>
  <si>
    <t>431</t>
  </si>
  <si>
    <t>Phùng Thế Hùng</t>
  </si>
  <si>
    <t>313</t>
  </si>
  <si>
    <t>Công ty TNHH Phùng Thế Hùng</t>
  </si>
  <si>
    <t>314</t>
  </si>
  <si>
    <t>Chu Văn Thạch
Phạm Thị Thoa</t>
  </si>
  <si>
    <t>150</t>
  </si>
  <si>
    <t>Công ty TNHH TM dịch vụ và xây dựng Phương Anh</t>
  </si>
  <si>
    <t>292</t>
  </si>
  <si>
    <t>Công ty TNHH Hưng Hải</t>
  </si>
  <si>
    <t>415</t>
  </si>
  <si>
    <t>Công ty TNHH TM Mạnh Tài</t>
  </si>
  <si>
    <t>9</t>
  </si>
  <si>
    <t>Đinh Đức Dũng
Đỗ Thị Bích</t>
  </si>
  <si>
    <t>XII</t>
  </si>
  <si>
    <t>An Dương</t>
  </si>
  <si>
    <t>14/KDTM-ST, 26/KDTM-PT</t>
  </si>
  <si>
    <t>76</t>
  </si>
  <si>
    <t>CTY TNHH ĐỨC MẠNH( Nngười đại diện: Nguyễn Duy Kiên) địa chỉ: Bàng La</t>
  </si>
  <si>
    <t>Đã kê biên 01 tài sản: Giá trị 510.000.000đồng, đang thẩm định giá.Các tài sản còn lại tiếp tục đôn đốc thuyết phục thi hành án, đồng thời xay dựng kế hoạch cưỡng chế đối với từng loại tài sản..</t>
  </si>
  <si>
    <t>08/KDTM</t>
  </si>
  <si>
    <t>93</t>
  </si>
  <si>
    <t>Nguyễn Nam Sơn, Hoàn Thị Vui, tổ 8 Ngọc Xuyên</t>
  </si>
  <si>
    <t>Đang làm thủ tục bán đấu giá tài sản.</t>
  </si>
  <si>
    <t>77/KDTM</t>
  </si>
  <si>
    <t>92</t>
  </si>
  <si>
    <t>Nguyễn Ngọc Sy, Đỗ Thị Kim Thoan, Tổ 8Ngọc Xuyên</t>
  </si>
  <si>
    <t>Bên được thi hành án có đơn đề nghị rút đơn yêu cầu số tiền còn lại là 1.637.367.000đồng.</t>
  </si>
  <si>
    <t>08/KDTM - ST ,36/KDTM-PT</t>
  </si>
  <si>
    <t>CTYTNHH Toàn Thắng ( Đồng Tiến, Bàng La)</t>
  </si>
  <si>
    <t>triệu tập các bên đương sự đến làm việc, nếu ko tự nguyện thi hành sẽ tiến hành cưỡng chế xử lý các tài sản thế chấp để đảm bảo THA</t>
  </si>
  <si>
    <t>48/QĐST-HNGĐ</t>
  </si>
  <si>
    <t>45</t>
  </si>
  <si>
    <t>Lưu Văn Viên</t>
  </si>
  <si>
    <t>Đang thẩm định giá</t>
  </si>
  <si>
    <t>77a/KDTM-ST</t>
  </si>
  <si>
    <t>Vũ Văn Diêm</t>
  </si>
  <si>
    <t>đã thi hành xong phần tiền gốc, hiện đương sự ko có mặt tại địa phương</t>
  </si>
  <si>
    <t>53/KDTM</t>
  </si>
  <si>
    <t>Lê Thị Minh Thu</t>
  </si>
  <si>
    <t>Đang thi hành dần theo thỏa thuận của 2 bên đương sự</t>
  </si>
  <si>
    <t>05/KDTM</t>
  </si>
  <si>
    <t>Lê Xuân Thủy</t>
  </si>
  <si>
    <t>Đôn đốc thuyết phục đương sự tự nguyện THA để đảm bảo khoản tiền vay.</t>
  </si>
  <si>
    <t>Cty TNHH Viễn Thông Thanh Hải</t>
  </si>
  <si>
    <t>Đã Kê biên 01 tài sản để thực hiện thanh toán khoản vay 1.580.000.000đồng. Các tài sản còn lại tiếp tục đôn đốc thuyết phục, đồng thời xay dựng kế hoạch cưỡng chế trong thười gian tới.</t>
  </si>
  <si>
    <t>39/KDTM</t>
  </si>
  <si>
    <t>Đồng Thế Vang</t>
  </si>
  <si>
    <t>Đang thẩm định giá.</t>
  </si>
  <si>
    <t>42/KDTM</t>
  </si>
  <si>
    <t>Ngô Quang Đông</t>
  </si>
  <si>
    <t>Các bên thỏa thuận án định thời gian trả tiền, nếu ang Đông không thực hiện theo đúng thỏa thuận thì Chi cục thi hành án dân sự sẽ hoàn thiện thủ tục để kê biên cưỡng chế tài sản .</t>
  </si>
  <si>
    <t>XIII</t>
  </si>
  <si>
    <t>Đồ Sơn</t>
  </si>
  <si>
    <t>XIV</t>
  </si>
  <si>
    <t>Hồng Bàng</t>
  </si>
  <si>
    <t>XV</t>
  </si>
  <si>
    <t>Tiên Lãng</t>
  </si>
  <si>
    <t>163</t>
  </si>
  <si>
    <t>Ngân hàng Quân Đội (Military Bank, MB)</t>
  </si>
  <si>
    <t>Cty CP Huyền Trang</t>
  </si>
  <si>
    <t>Đang đôn đốc thi hành án</t>
  </si>
  <si>
    <t>Công ty CP MTT</t>
  </si>
  <si>
    <t>CT TNHH Tân Tiến</t>
  </si>
  <si>
    <t>đã kê biên cưỡng chế 03 lô đất nhưng chưa bán được. Tiếp tục kê biên đối với những tài sản khác</t>
  </si>
  <si>
    <t>CT TNHH Thắng Minh</t>
  </si>
  <si>
    <t>tài sản kê biên chưa bán được và đang thi hành dần</t>
  </si>
  <si>
    <t>Đồng Xuân Hà
Hoàng Thị Lan</t>
  </si>
  <si>
    <t>Xác minh, cưỡng chế</t>
  </si>
  <si>
    <t>Ngô Tiến Dũng</t>
  </si>
  <si>
    <t>cưỡng chế</t>
  </si>
  <si>
    <t>Nguyễn Hữu Tòng và bà Phùng Thị Thu Hiền</t>
  </si>
  <si>
    <t>đang xây dựng kế hoạch cưỡng chế</t>
  </si>
  <si>
    <t>Công ty TNHH Thép Sơn Thủy</t>
  </si>
  <si>
    <t>đã cưỡng chế xong 01 tài sản và đang trong giai đoạn bán đấu giá ts và tiếp tục xây dựng kế hoạch cưỡng chế đối với những tài sản còn lại</t>
  </si>
  <si>
    <t>CT TNHH TM Thắng Minh</t>
  </si>
  <si>
    <t>Sẽ tiến hành kê biên tài sản bảo đảm sau khi xác minh xong</t>
  </si>
  <si>
    <t>Xác minh UT</t>
  </si>
  <si>
    <t>Ngân Hàng Bảo Việt</t>
  </si>
  <si>
    <t>CTTNHH Mỹ Thành</t>
  </si>
  <si>
    <t>CTTNHH Đăng Khoa</t>
  </si>
  <si>
    <t>CTCP TM và xây dựng Tùng Bách</t>
  </si>
  <si>
    <t>Kê biên</t>
  </si>
  <si>
    <t>Nguyễn Văn Long</t>
  </si>
  <si>
    <t>Xác minh tài khoản</t>
  </si>
  <si>
    <t>04/KDTM</t>
  </si>
  <si>
    <t>24/2/2012</t>
  </si>
  <si>
    <t>193</t>
  </si>
  <si>
    <t>13/4/2012</t>
  </si>
  <si>
    <t>Công ty CP Công nghiệp Việt Hoàng</t>
  </si>
  <si>
    <t>Ngân hàng tiếp tục cung cấp điều kiện thi hành án của bên phải thi hành án</t>
  </si>
  <si>
    <t>16/QĐCNTT</t>
  </si>
  <si>
    <t>28/3/2014</t>
  </si>
  <si>
    <t>Tổng công ty CNTT Nam Triệu (nay là Công ty TNHH MTV đóng tàu Nam Triệu)</t>
  </si>
  <si>
    <t>Đã tiến hành kê biên tài sản, đang xử lý tài sản theo quy định.
Tài sản thế chấp đang có tranh chấp, các bên có liên quan đang tiến hành thủ tục khởi kiện Tòa án xác định quyền tài sản</t>
  </si>
  <si>
    <t>27/8/2013</t>
  </si>
  <si>
    <t>15/8/2014</t>
  </si>
  <si>
    <t>Công ty TNHH ĐT TM Tân Hoàng Gia</t>
  </si>
  <si>
    <t>Kê biên, xử lý tài sản của người thứ ba</t>
  </si>
  <si>
    <t>02/KDTM</t>
  </si>
  <si>
    <t>190</t>
  </si>
  <si>
    <t>Công ty TNHH MTV VTB Nam Triệu</t>
  </si>
  <si>
    <t>Đang giảm giá, tiếp tục bán đấu giá tài sản kê biên</t>
  </si>
  <si>
    <t>14/KDTM</t>
  </si>
  <si>
    <t>374</t>
  </si>
  <si>
    <t>Công ty TNHH Cường Đạt</t>
  </si>
  <si>
    <t>36/KDTM</t>
  </si>
  <si>
    <t>147</t>
  </si>
  <si>
    <t>Công ty TNHH Đức Sơn</t>
  </si>
  <si>
    <t>Thi hành đều</t>
  </si>
  <si>
    <t>36/QĐ-TKT</t>
  </si>
  <si>
    <t>146</t>
  </si>
  <si>
    <t>Công ty SX KD VLXD Hải Phòng</t>
  </si>
  <si>
    <t xml:space="preserve">06/2012 TAND TP.Hải Phòng - 196/2012 TAND Tối Cao </t>
  </si>
  <si>
    <t>21/3/2012 - 17/10/2012</t>
  </si>
  <si>
    <t>56</t>
  </si>
  <si>
    <t>23/11/2012</t>
  </si>
  <si>
    <t>Xí nghiệp tư nhân cơ khí Hồng Tuấn</t>
  </si>
  <si>
    <t>01 tài sản đang chờ kết quả giải quyết của TAND quận Kiến An về việc người mua trúng đấu giá khởi kiện Trung tâm DVBĐGTS.
01 tài sản đang chờ ý kiến của TAND cấp cao
01 tài sản đang tiếp tục giảm giá để bán đấu giá</t>
  </si>
  <si>
    <t xml:space="preserve"> 03/KDTM</t>
  </si>
  <si>
    <t>Công ty TNHH bao bì và in Thanh Duy</t>
  </si>
  <si>
    <t>Tiếp tục thực hiện thủ tục bán đấu giá TS
d. cTiến</t>
  </si>
  <si>
    <t xml:space="preserve">01/QĐST </t>
  </si>
  <si>
    <t>Công ty TNHH Lam Bình</t>
  </si>
  <si>
    <t>Đang thực hiện thủ tục bán đấu giá TS</t>
  </si>
  <si>
    <t>03/KDTM-ST</t>
  </si>
  <si>
    <t>Cho thỏa thuận thi hành án dần</t>
  </si>
  <si>
    <t>32/KDTM</t>
  </si>
  <si>
    <t>Ngân hàng TMCP Nhà Hà Nội</t>
  </si>
  <si>
    <t>Công ty TNHH Vận tải Minh Đạt</t>
  </si>
  <si>
    <t xml:space="preserve">Chưa xử lý được tài sản thế chấp còn lại do có vướng mắc
</t>
  </si>
  <si>
    <t>Công ty TNHh Thành Đạt</t>
  </si>
  <si>
    <t>TS có  giá trị thấp, UT Thủy Nguyên</t>
  </si>
  <si>
    <t>Công ty TNHH Hùng Vương</t>
  </si>
  <si>
    <t>Đang còn 01 tài sản thế chấp đang trong thời gian thỏa thuận</t>
  </si>
  <si>
    <t>01/KDTM</t>
  </si>
  <si>
    <t>113</t>
  </si>
  <si>
    <t>Công ty TNHH Nhật Phát</t>
  </si>
  <si>
    <t>01 tài sản đang giảm giá lần thứ 3 khoảng 4 tỷ và đang giải quyết các TS khác</t>
  </si>
  <si>
    <t>05/2015/KDTMST</t>
  </si>
  <si>
    <t>16/QĐ-CTHA</t>
  </si>
  <si>
    <t>CTTNHH TMDV Cương Hường</t>
  </si>
  <si>
    <t>Chưa có người tham gia đấu giá
Ra QĐ giảm giá lần 2 vào ngày 11/3</t>
  </si>
  <si>
    <t>B</t>
  </si>
  <si>
    <t>Chi cục THADS</t>
  </si>
  <si>
    <t>A</t>
  </si>
  <si>
    <t>Cục THADS</t>
  </si>
  <si>
    <t>Hải Phòng, ngày 05 tháng 4 năm 2016
KT.CỤC TRƯỞNG
PHÓ CỤC TRƯỞNG</t>
  </si>
  <si>
    <t>NGƯỜI LẬP BIỂU</t>
  </si>
  <si>
    <t>Trần Thị Minh</t>
  </si>
  <si>
    <t>Nguyễn Thị Mai Hoa</t>
  </si>
  <si>
    <t>Cục THADS TP Hải Phòng</t>
  </si>
  <si>
    <t>Tổng cục Thi hành án dân sự</t>
  </si>
  <si>
    <t>Biểu mẫu số:01/TKTDNH-THADS 
Ban hành kèm theo Công văn số:      /CTHADS-VP ngày      /      /        của Tổng cục Thi hành án dân sự</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</si>
</sst>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quot;Yes&quot;;&quot;Yes&quot;;&quot;No&quot;"/>
    <numFmt numFmtId="174" formatCode="&quot;True&quot;;&quot;True&quot;;&quot;False&quot;"/>
    <numFmt numFmtId="175" formatCode="&quot;On&quot;;&quot;On&quot;;&quot;Off&quot;"/>
    <numFmt numFmtId="176" formatCode="[$€-2]\ #,##0.00_);[Red]\([$€-2]\ #,##0.00\)"/>
    <numFmt numFmtId="177" formatCode="_(* #,##0.0_);_(* \(#,##0.0\);_(* &quot;-&quot;??_);_(@_)"/>
    <numFmt numFmtId="178" formatCode="mmm\-yyyy"/>
    <numFmt numFmtId="179" formatCode="[$-1010000]d/m/yyyy;@"/>
    <numFmt numFmtId="180" formatCode="0.0%"/>
    <numFmt numFmtId="181" formatCode="_-* #,##0.00\ _D_i_n_._-;\-* #,##0.00\ _D_i_n_._-;_-* &quot;-&quot;??\ _D_i_n_._-;_-@_-"/>
  </numFmts>
  <fonts count="84">
    <font>
      <sz val="11"/>
      <color theme="1"/>
      <name val="Calibri"/>
      <family val="2"/>
    </font>
    <font>
      <sz val="11"/>
      <color indexed="8"/>
      <name val="Calibri"/>
      <family val="2"/>
    </font>
    <font>
      <sz val="12"/>
      <name val="Times New Roman"/>
      <family val="1"/>
    </font>
    <font>
      <sz val="12"/>
      <color indexed="63"/>
      <name val="Arial"/>
      <family val="2"/>
    </font>
    <font>
      <b/>
      <sz val="11"/>
      <color indexed="8"/>
      <name val="Times New Roman"/>
      <family val="1"/>
    </font>
    <font>
      <sz val="11"/>
      <color indexed="8"/>
      <name val="Times New Roman"/>
      <family val="1"/>
    </font>
    <font>
      <i/>
      <sz val="11"/>
      <color indexed="8"/>
      <name val="Times New Roman"/>
      <family val="1"/>
    </font>
    <font>
      <sz val="11"/>
      <name val="Times New Roman"/>
      <family val="1"/>
    </font>
    <font>
      <sz val="10"/>
      <name val="Times New Roman"/>
      <family val="1"/>
    </font>
    <font>
      <sz val="10"/>
      <color indexed="8"/>
      <name val="Times New Roman"/>
      <family val="1"/>
    </font>
    <font>
      <sz val="10"/>
      <name val=".VnTime"/>
      <family val="2"/>
    </font>
    <font>
      <sz val="10"/>
      <name val="Calibri"/>
      <family val="2"/>
    </font>
    <font>
      <sz val="10"/>
      <color indexed="8"/>
      <name val="Arial"/>
      <family val="2"/>
    </font>
    <font>
      <sz val="10"/>
      <color indexed="8"/>
      <name val="Calibri"/>
      <family val="2"/>
    </font>
    <font>
      <b/>
      <sz val="14"/>
      <name val="Times New Roman"/>
      <family val="1"/>
    </font>
    <font>
      <b/>
      <sz val="10"/>
      <color indexed="8"/>
      <name val="Times New Roman"/>
      <family val="1"/>
    </font>
    <font>
      <b/>
      <sz val="10"/>
      <name val="Times New Roman"/>
      <family val="1"/>
    </font>
    <font>
      <b/>
      <sz val="10"/>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1"/>
      <color indexed="8"/>
      <name val="Times New Roman"/>
      <family val="1"/>
    </font>
    <font>
      <b/>
      <sz val="10"/>
      <name val="Calibri"/>
      <family val="2"/>
    </font>
    <font>
      <b/>
      <sz val="20"/>
      <color indexed="12"/>
      <name val="Calibri"/>
      <family val="2"/>
    </font>
    <font>
      <b/>
      <sz val="8"/>
      <name val="Calibri"/>
      <family val="2"/>
    </font>
    <font>
      <sz val="8"/>
      <name val="Calibri"/>
      <family val="2"/>
    </font>
    <font>
      <sz val="8"/>
      <color indexed="8"/>
      <name val="Calibri"/>
      <family val="2"/>
    </font>
    <font>
      <b/>
      <sz val="11"/>
      <name val="Calibri"/>
      <family val="2"/>
    </font>
    <font>
      <b/>
      <sz val="11"/>
      <color indexed="10"/>
      <name val="Calibri"/>
      <family val="2"/>
    </font>
    <font>
      <b/>
      <sz val="14"/>
      <color indexed="8"/>
      <name val="Times New Roman"/>
      <family val="1"/>
    </font>
    <font>
      <b/>
      <sz val="10"/>
      <color indexed="9"/>
      <name val="Calibri"/>
      <family val="2"/>
    </font>
    <font>
      <b/>
      <sz val="10"/>
      <color indexed="13"/>
      <name val="Calibri"/>
      <family val="2"/>
    </font>
    <font>
      <b/>
      <sz val="18"/>
      <color indexed="8"/>
      <name val="Calibri"/>
      <family val="2"/>
    </font>
    <font>
      <b/>
      <sz val="12"/>
      <color indexed="9"/>
      <name val="Calibri"/>
      <family val="2"/>
    </font>
    <font>
      <b/>
      <sz val="18"/>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Times New Roman"/>
      <family val="1"/>
    </font>
    <font>
      <sz val="11"/>
      <color theme="1"/>
      <name val="Times New Roman"/>
      <family val="1"/>
    </font>
    <font>
      <b/>
      <i/>
      <sz val="11"/>
      <color theme="1"/>
      <name val="Times New Roman"/>
      <family val="1"/>
    </font>
    <font>
      <b/>
      <sz val="20"/>
      <color rgb="FF0000FF"/>
      <name val="Calibri"/>
      <family val="2"/>
    </font>
    <font>
      <sz val="8"/>
      <color theme="1"/>
      <name val="Calibri"/>
      <family val="2"/>
    </font>
    <font>
      <sz val="10"/>
      <color theme="1"/>
      <name val="Calibri"/>
      <family val="2"/>
    </font>
    <font>
      <b/>
      <sz val="11"/>
      <color rgb="FFFF0000"/>
      <name val="Calibri"/>
      <family val="2"/>
    </font>
    <font>
      <b/>
      <sz val="14"/>
      <color theme="1"/>
      <name val="Times New Roman"/>
      <family val="1"/>
    </font>
    <font>
      <b/>
      <sz val="10"/>
      <color theme="1"/>
      <name val="Times New Roman"/>
      <family val="1"/>
    </font>
    <font>
      <sz val="10"/>
      <color theme="1"/>
      <name val="Times New Roman"/>
      <family val="1"/>
    </font>
    <font>
      <i/>
      <sz val="11"/>
      <color theme="1"/>
      <name val="Times New Roman"/>
      <family val="1"/>
    </font>
    <font>
      <b/>
      <sz val="10"/>
      <color theme="0"/>
      <name val="Calibri"/>
      <family val="2"/>
    </font>
    <font>
      <b/>
      <sz val="10"/>
      <color rgb="FFFFFF00"/>
      <name val="Calibri"/>
      <family val="2"/>
    </font>
    <font>
      <b/>
      <sz val="18"/>
      <color theme="1"/>
      <name val="Calibri"/>
      <family val="2"/>
    </font>
    <font>
      <b/>
      <sz val="12"/>
      <color theme="0"/>
      <name val="Calibri"/>
      <family val="2"/>
    </font>
    <font>
      <b/>
      <sz val="18"/>
      <color theme="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rgb="FFFFFF00"/>
        <bgColor indexed="64"/>
      </patternFill>
    </fill>
    <fill>
      <patternFill patternType="solid">
        <fgColor rgb="FF00B050"/>
        <bgColor indexed="64"/>
      </patternFill>
    </fill>
    <fill>
      <patternFill patternType="solid">
        <fgColor rgb="FFC00000"/>
        <bgColor indexed="64"/>
      </patternFill>
    </fill>
    <fill>
      <patternFill patternType="solid">
        <fgColor rgb="FF0070C0"/>
        <bgColor indexed="64"/>
      </patternFill>
    </fill>
    <fill>
      <patternFill patternType="solid">
        <fgColor theme="0"/>
        <bgColor indexed="64"/>
      </patternFill>
    </fill>
    <fill>
      <patternFill patternType="solid">
        <fgColor rgb="FF92D050"/>
        <bgColor indexed="64"/>
      </patternFill>
    </fill>
    <fill>
      <patternFill patternType="solid">
        <fgColor indexed="9"/>
        <bgColor indexed="64"/>
      </patternFill>
    </fill>
    <fill>
      <patternFill patternType="solid">
        <fgColor theme="1" tint="0.34999001026153564"/>
        <bgColor indexed="64"/>
      </patternFill>
    </fill>
    <fill>
      <patternFill patternType="solid">
        <fgColor rgb="FF00B0F0"/>
        <bgColor indexed="64"/>
      </patternFill>
    </fill>
    <fill>
      <patternFill patternType="solid">
        <fgColor rgb="FFFF00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double"/>
    </border>
    <border>
      <left style="thin"/>
      <right/>
      <top style="thin"/>
      <bottom style="thin"/>
    </border>
    <border>
      <left>
        <color indexed="63"/>
      </left>
      <right style="thin"/>
      <top>
        <color indexed="63"/>
      </top>
      <bottom style="thin"/>
    </border>
    <border>
      <left style="thin"/>
      <right style="thin"/>
      <top style="thin"/>
      <bottom>
        <color indexed="63"/>
      </bottom>
    </border>
    <border>
      <left style="thin"/>
      <right/>
      <top style="thin"/>
      <bottom style="double"/>
    </border>
    <border>
      <left style="thin"/>
      <right style="thin"/>
      <top>
        <color indexed="63"/>
      </top>
      <bottom style="thin"/>
    </border>
    <border>
      <left>
        <color indexed="63"/>
      </left>
      <right>
        <color indexed="63"/>
      </right>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2" fillId="0" borderId="0">
      <alignment/>
      <protection/>
    </xf>
    <xf numFmtId="0" fontId="2" fillId="0" borderId="0">
      <alignment/>
      <protection/>
    </xf>
    <xf numFmtId="0" fontId="1"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326">
    <xf numFmtId="0" fontId="0" fillId="0" borderId="0" xfId="0" applyFont="1" applyAlignment="1">
      <alignment/>
    </xf>
    <xf numFmtId="0" fontId="0" fillId="0" borderId="0" xfId="0" applyAlignment="1">
      <alignment horizontal="center"/>
    </xf>
    <xf numFmtId="0" fontId="68" fillId="0" borderId="0" xfId="0" applyFont="1" applyAlignment="1">
      <alignment vertical="center" wrapText="1"/>
    </xf>
    <xf numFmtId="0" fontId="69" fillId="0" borderId="0" xfId="0" applyFont="1" applyAlignment="1">
      <alignment/>
    </xf>
    <xf numFmtId="0" fontId="69" fillId="0" borderId="0" xfId="0" applyFont="1" applyBorder="1" applyAlignment="1">
      <alignment horizontal="left"/>
    </xf>
    <xf numFmtId="0" fontId="68" fillId="0" borderId="10" xfId="0" applyFont="1" applyBorder="1" applyAlignment="1">
      <alignment vertical="center" wrapText="1"/>
    </xf>
    <xf numFmtId="0" fontId="69" fillId="0" borderId="0" xfId="0" applyFont="1" applyAlignment="1">
      <alignment wrapText="1"/>
    </xf>
    <xf numFmtId="0" fontId="70" fillId="0" borderId="11" xfId="0" applyFont="1" applyBorder="1" applyAlignment="1">
      <alignment horizontal="center" vertical="center" wrapText="1"/>
    </xf>
    <xf numFmtId="49" fontId="70" fillId="0" borderId="11" xfId="0" applyNumberFormat="1" applyFont="1" applyBorder="1" applyAlignment="1">
      <alignment horizontal="center" vertical="center" wrapText="1"/>
    </xf>
    <xf numFmtId="0" fontId="11" fillId="0" borderId="0" xfId="0" applyFont="1" applyFill="1" applyBorder="1" applyAlignment="1">
      <alignment/>
    </xf>
    <xf numFmtId="0" fontId="11" fillId="0" borderId="0" xfId="0" applyFont="1" applyFill="1" applyBorder="1" applyAlignment="1">
      <alignment vertical="center"/>
    </xf>
    <xf numFmtId="0" fontId="37" fillId="0" borderId="0" xfId="0" applyFont="1" applyFill="1" applyBorder="1" applyAlignment="1">
      <alignment/>
    </xf>
    <xf numFmtId="0" fontId="11" fillId="0" borderId="0" xfId="0" applyFont="1" applyFill="1" applyBorder="1" applyAlignment="1">
      <alignment horizontal="center"/>
    </xf>
    <xf numFmtId="0" fontId="11" fillId="0" borderId="0" xfId="0" applyFont="1" applyFill="1" applyBorder="1" applyAlignment="1">
      <alignment vertical="center" wrapText="1"/>
    </xf>
    <xf numFmtId="0" fontId="11" fillId="0" borderId="11" xfId="0" applyFont="1" applyFill="1" applyBorder="1" applyAlignment="1">
      <alignment/>
    </xf>
    <xf numFmtId="0" fontId="11" fillId="0" borderId="11" xfId="0" applyFont="1" applyFill="1" applyBorder="1" applyAlignment="1">
      <alignment vertical="center" wrapText="1"/>
    </xf>
    <xf numFmtId="0" fontId="11" fillId="9" borderId="11" xfId="0" applyFont="1" applyFill="1" applyBorder="1" applyAlignment="1">
      <alignment horizontal="center" vertical="center"/>
    </xf>
    <xf numFmtId="0" fontId="11" fillId="9" borderId="11" xfId="0" applyFont="1" applyFill="1" applyBorder="1" applyAlignment="1">
      <alignment vertical="center"/>
    </xf>
    <xf numFmtId="0" fontId="37" fillId="33" borderId="11" xfId="0" applyFont="1" applyFill="1" applyBorder="1" applyAlignment="1">
      <alignment horizontal="center" vertical="center" wrapText="1"/>
    </xf>
    <xf numFmtId="0" fontId="37" fillId="32" borderId="11" xfId="0" applyFont="1" applyFill="1" applyBorder="1" applyAlignment="1">
      <alignment horizontal="center" vertical="center" wrapText="1"/>
    </xf>
    <xf numFmtId="0" fontId="37" fillId="10" borderId="11" xfId="0" applyFont="1" applyFill="1" applyBorder="1" applyAlignment="1">
      <alignment horizontal="center" vertical="center" wrapText="1"/>
    </xf>
    <xf numFmtId="0" fontId="37" fillId="0" borderId="0" xfId="0" applyFont="1" applyFill="1" applyBorder="1" applyAlignment="1">
      <alignment vertical="center"/>
    </xf>
    <xf numFmtId="0" fontId="37" fillId="34" borderId="11" xfId="0" applyFont="1" applyFill="1" applyBorder="1" applyAlignment="1">
      <alignment horizontal="center" vertical="center" wrapText="1"/>
    </xf>
    <xf numFmtId="0" fontId="37" fillId="0" borderId="0" xfId="0" applyFont="1" applyFill="1" applyBorder="1" applyAlignment="1">
      <alignment horizontal="center"/>
    </xf>
    <xf numFmtId="0" fontId="37" fillId="35" borderId="11" xfId="0" applyFont="1" applyFill="1" applyBorder="1" applyAlignment="1" quotePrefix="1">
      <alignment vertical="center" wrapText="1"/>
    </xf>
    <xf numFmtId="0" fontId="69" fillId="0" borderId="0" xfId="0" applyFont="1" applyAlignment="1">
      <alignment horizontal="center"/>
    </xf>
    <xf numFmtId="0" fontId="71" fillId="0" borderId="0" xfId="0" applyFont="1" applyFill="1" applyBorder="1" applyAlignment="1">
      <alignment vertical="center"/>
    </xf>
    <xf numFmtId="0" fontId="37" fillId="35" borderId="11" xfId="0" applyFont="1" applyFill="1" applyBorder="1" applyAlignment="1" quotePrefix="1">
      <alignment horizontal="left" vertical="center" wrapText="1"/>
    </xf>
    <xf numFmtId="0" fontId="37" fillId="35" borderId="12"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37" fillId="0" borderId="13" xfId="0" applyFont="1" applyFill="1" applyBorder="1" applyAlignment="1">
      <alignment horizontal="center" vertical="center" wrapText="1"/>
    </xf>
    <xf numFmtId="0" fontId="11" fillId="0" borderId="13" xfId="0" applyFont="1" applyFill="1" applyBorder="1" applyAlignment="1">
      <alignment vertical="center"/>
    </xf>
    <xf numFmtId="0" fontId="11" fillId="0" borderId="13" xfId="0" applyFont="1" applyFill="1" applyBorder="1" applyAlignment="1">
      <alignment vertical="center" wrapText="1"/>
    </xf>
    <xf numFmtId="0" fontId="11" fillId="0" borderId="13" xfId="0" applyFont="1" applyFill="1" applyBorder="1" applyAlignment="1">
      <alignment/>
    </xf>
    <xf numFmtId="0" fontId="39" fillId="0" borderId="11" xfId="0" applyFont="1" applyFill="1" applyBorder="1" applyAlignment="1">
      <alignment horizontal="center" vertical="center" wrapText="1"/>
    </xf>
    <xf numFmtId="0" fontId="40" fillId="0" borderId="0" xfId="0" applyFont="1" applyFill="1" applyBorder="1" applyAlignment="1">
      <alignment vertical="center"/>
    </xf>
    <xf numFmtId="0" fontId="40" fillId="0" borderId="11" xfId="0" applyFont="1" applyFill="1" applyBorder="1" applyAlignment="1">
      <alignment horizontal="center" vertical="center"/>
    </xf>
    <xf numFmtId="0" fontId="40" fillId="0" borderId="11" xfId="0" applyFont="1" applyFill="1" applyBorder="1" applyAlignment="1">
      <alignment vertical="center"/>
    </xf>
    <xf numFmtId="0" fontId="40" fillId="0" borderId="11" xfId="0" applyFont="1" applyFill="1" applyBorder="1" applyAlignment="1">
      <alignment horizontal="center" vertical="center" wrapText="1"/>
    </xf>
    <xf numFmtId="0" fontId="40" fillId="0" borderId="11" xfId="0" applyFont="1" applyFill="1" applyBorder="1" applyAlignment="1">
      <alignment vertical="center" wrapText="1"/>
    </xf>
    <xf numFmtId="0" fontId="40" fillId="0" borderId="0" xfId="0" applyFont="1" applyFill="1" applyBorder="1" applyAlignment="1">
      <alignment vertical="center" wrapText="1"/>
    </xf>
    <xf numFmtId="0" fontId="72" fillId="0" borderId="11" xfId="0" applyFont="1" applyBorder="1" applyAlignment="1">
      <alignment vertical="center" wrapText="1"/>
    </xf>
    <xf numFmtId="0" fontId="40" fillId="0" borderId="11" xfId="55" applyFont="1" applyFill="1" applyBorder="1" applyAlignment="1" applyProtection="1">
      <alignment vertical="center" wrapText="1"/>
      <protection/>
    </xf>
    <xf numFmtId="0" fontId="40" fillId="0" borderId="0" xfId="0" applyFont="1" applyFill="1" applyBorder="1" applyAlignment="1">
      <alignment/>
    </xf>
    <xf numFmtId="0" fontId="40" fillId="0" borderId="11" xfId="0" applyFont="1" applyFill="1" applyBorder="1" applyAlignment="1">
      <alignment/>
    </xf>
    <xf numFmtId="0" fontId="40" fillId="0" borderId="0" xfId="0" applyFont="1" applyFill="1" applyBorder="1" applyAlignment="1">
      <alignment horizontal="center" vertical="center" wrapText="1"/>
    </xf>
    <xf numFmtId="0" fontId="40" fillId="0" borderId="0" xfId="0" applyFont="1" applyFill="1" applyBorder="1" applyAlignment="1">
      <alignment horizontal="center"/>
    </xf>
    <xf numFmtId="0" fontId="68" fillId="0" borderId="0" xfId="0" applyFont="1" applyAlignment="1">
      <alignment horizontal="center" vertical="center" wrapText="1"/>
    </xf>
    <xf numFmtId="0" fontId="68" fillId="0" borderId="10" xfId="0" applyFont="1" applyBorder="1" applyAlignment="1">
      <alignment horizontal="center" vertical="center" wrapText="1"/>
    </xf>
    <xf numFmtId="0" fontId="11" fillId="0" borderId="11" xfId="0" applyFont="1" applyFill="1" applyBorder="1" applyAlignment="1">
      <alignment horizontal="left" vertical="center" wrapText="1" indent="3"/>
    </xf>
    <xf numFmtId="0" fontId="66" fillId="35" borderId="11" xfId="0" applyFont="1" applyFill="1" applyBorder="1" applyAlignment="1">
      <alignment horizontal="center" vertical="center"/>
    </xf>
    <xf numFmtId="0" fontId="0" fillId="0" borderId="0" xfId="0" applyAlignment="1" applyProtection="1">
      <alignment horizontal="center"/>
      <protection locked="0"/>
    </xf>
    <xf numFmtId="0" fontId="0" fillId="0" borderId="0" xfId="0" applyAlignment="1" applyProtection="1">
      <alignment/>
      <protection locked="0"/>
    </xf>
    <xf numFmtId="0" fontId="73" fillId="0" borderId="11" xfId="0" applyFont="1" applyBorder="1" applyAlignment="1" applyProtection="1">
      <alignment horizontal="center" vertical="center" wrapText="1"/>
      <protection locked="0"/>
    </xf>
    <xf numFmtId="0" fontId="42" fillId="36" borderId="11" xfId="0" applyFont="1" applyFill="1" applyBorder="1" applyAlignment="1" applyProtection="1">
      <alignment horizontal="center" vertical="center"/>
      <protection locked="0"/>
    </xf>
    <xf numFmtId="0" fontId="42" fillId="36" borderId="11" xfId="0" applyFont="1" applyFill="1" applyBorder="1" applyAlignment="1" applyProtection="1">
      <alignment horizontal="left" vertical="center" wrapText="1"/>
      <protection locked="0"/>
    </xf>
    <xf numFmtId="0" fontId="0" fillId="0" borderId="11" xfId="0" applyBorder="1" applyAlignment="1" applyProtection="1">
      <alignment horizontal="center" vertical="center"/>
      <protection locked="0"/>
    </xf>
    <xf numFmtId="0" fontId="0" fillId="0" borderId="11" xfId="0" applyBorder="1" applyAlignment="1" applyProtection="1">
      <alignment horizontal="left" vertical="center" wrapText="1" indent="3"/>
      <protection locked="0"/>
    </xf>
    <xf numFmtId="0" fontId="53" fillId="37" borderId="11" xfId="0" applyFont="1" applyFill="1" applyBorder="1" applyAlignment="1" applyProtection="1">
      <alignment horizontal="center" vertical="center"/>
      <protection locked="0"/>
    </xf>
    <xf numFmtId="172" fontId="42" fillId="36" borderId="11" xfId="42" applyNumberFormat="1" applyFont="1" applyFill="1" applyBorder="1" applyAlignment="1" applyProtection="1">
      <alignment horizontal="right" vertical="center" wrapText="1" indent="1"/>
      <protection/>
    </xf>
    <xf numFmtId="172" fontId="0" fillId="0" borderId="11" xfId="42" applyNumberFormat="1" applyFont="1" applyBorder="1" applyAlignment="1" applyProtection="1">
      <alignment horizontal="right" vertical="center" wrapText="1" indent="1"/>
      <protection/>
    </xf>
    <xf numFmtId="172" fontId="53" fillId="37" borderId="11" xfId="42" applyNumberFormat="1" applyFont="1" applyFill="1" applyBorder="1" applyAlignment="1" applyProtection="1">
      <alignment horizontal="right" vertical="center" wrapText="1" indent="1"/>
      <protection/>
    </xf>
    <xf numFmtId="0" fontId="0" fillId="0" borderId="11" xfId="0" applyBorder="1" applyAlignment="1" applyProtection="1">
      <alignment horizontal="center"/>
      <protection locked="0"/>
    </xf>
    <xf numFmtId="0" fontId="0" fillId="0" borderId="11" xfId="0" applyBorder="1" applyAlignment="1" applyProtection="1">
      <alignment horizontal="left" indent="1"/>
      <protection locked="0"/>
    </xf>
    <xf numFmtId="0" fontId="66" fillId="38" borderId="11" xfId="0" applyFont="1" applyFill="1" applyBorder="1" applyAlignment="1" applyProtection="1">
      <alignment horizontal="center" vertical="center"/>
      <protection locked="0"/>
    </xf>
    <xf numFmtId="172" fontId="74" fillId="35" borderId="11" xfId="42" applyNumberFormat="1" applyFont="1" applyFill="1" applyBorder="1" applyAlignment="1" applyProtection="1">
      <alignment horizontal="right" vertical="center" wrapText="1" indent="1"/>
      <protection/>
    </xf>
    <xf numFmtId="0" fontId="68" fillId="0" borderId="0" xfId="0" applyFont="1" applyFill="1" applyAlignment="1">
      <alignment vertical="center" wrapText="1"/>
    </xf>
    <xf numFmtId="0" fontId="68" fillId="0" borderId="10" xfId="0" applyFont="1" applyFill="1" applyBorder="1" applyAlignment="1">
      <alignment vertical="center" wrapText="1"/>
    </xf>
    <xf numFmtId="0" fontId="68" fillId="0" borderId="11" xfId="0" applyFont="1" applyFill="1" applyBorder="1" applyAlignment="1">
      <alignment horizontal="center" vertical="center" wrapText="1"/>
    </xf>
    <xf numFmtId="49" fontId="70" fillId="0" borderId="11" xfId="0" applyNumberFormat="1" applyFont="1" applyFill="1" applyBorder="1" applyAlignment="1">
      <alignment horizontal="center" vertical="center" wrapText="1"/>
    </xf>
    <xf numFmtId="0" fontId="69" fillId="0" borderId="0" xfId="0" applyFont="1" applyFill="1" applyAlignment="1">
      <alignment/>
    </xf>
    <xf numFmtId="172" fontId="0" fillId="0" borderId="0" xfId="0" applyNumberFormat="1" applyAlignment="1" applyProtection="1">
      <alignment/>
      <protection locked="0"/>
    </xf>
    <xf numFmtId="0" fontId="68" fillId="0" borderId="11" xfId="0" applyFont="1" applyBorder="1" applyAlignment="1">
      <alignment horizontal="center" vertical="center" wrapText="1"/>
    </xf>
    <xf numFmtId="0" fontId="69" fillId="0" borderId="0" xfId="0" applyFont="1" applyAlignment="1">
      <alignment horizontal="center"/>
    </xf>
    <xf numFmtId="0" fontId="4" fillId="0" borderId="0" xfId="0" applyFont="1" applyAlignment="1">
      <alignment horizontal="center" vertical="center" wrapText="1"/>
    </xf>
    <xf numFmtId="0" fontId="8" fillId="0" borderId="11" xfId="0" applyFont="1" applyFill="1" applyBorder="1" applyAlignment="1">
      <alignment vertical="center" wrapText="1"/>
    </xf>
    <xf numFmtId="0" fontId="0" fillId="0" borderId="11" xfId="0" applyBorder="1" applyAlignment="1">
      <alignment horizontal="left" indent="1"/>
    </xf>
    <xf numFmtId="0" fontId="0" fillId="0" borderId="14" xfId="0" applyFill="1" applyBorder="1" applyAlignment="1">
      <alignment horizontal="left" indent="1"/>
    </xf>
    <xf numFmtId="0" fontId="0" fillId="0" borderId="11" xfId="0" applyFont="1" applyFill="1" applyBorder="1" applyAlignment="1">
      <alignment horizontal="center"/>
    </xf>
    <xf numFmtId="172" fontId="0" fillId="35" borderId="11" xfId="42" applyNumberFormat="1" applyFont="1" applyFill="1" applyBorder="1" applyAlignment="1" applyProtection="1">
      <alignment horizontal="right" vertical="center" wrapText="1" indent="1"/>
      <protection/>
    </xf>
    <xf numFmtId="0" fontId="66" fillId="35" borderId="11" xfId="0" applyFont="1" applyFill="1" applyBorder="1" applyAlignment="1" applyProtection="1">
      <alignment horizontal="center" vertical="center"/>
      <protection locked="0"/>
    </xf>
    <xf numFmtId="0" fontId="66" fillId="35" borderId="11" xfId="0" applyFont="1" applyFill="1" applyBorder="1" applyAlignment="1" applyProtection="1">
      <alignment horizontal="left" vertical="center"/>
      <protection locked="0"/>
    </xf>
    <xf numFmtId="172" fontId="66" fillId="35" borderId="11" xfId="0" applyNumberFormat="1" applyFont="1" applyFill="1" applyBorder="1" applyAlignment="1" applyProtection="1">
      <alignment horizontal="center" vertical="center"/>
      <protection locked="0"/>
    </xf>
    <xf numFmtId="0" fontId="11" fillId="0" borderId="12" xfId="0" applyFont="1" applyFill="1" applyBorder="1" applyAlignment="1">
      <alignment horizontal="center" vertical="center" wrapText="1"/>
    </xf>
    <xf numFmtId="10" fontId="66" fillId="0" borderId="11" xfId="64" applyNumberFormat="1" applyFont="1" applyBorder="1" applyAlignment="1" applyProtection="1">
      <alignment horizontal="right" vertical="center" wrapText="1" indent="1"/>
      <protection/>
    </xf>
    <xf numFmtId="0" fontId="0" fillId="35" borderId="11" xfId="0" applyFill="1" applyBorder="1" applyAlignment="1" applyProtection="1">
      <alignment horizontal="center"/>
      <protection locked="0"/>
    </xf>
    <xf numFmtId="0" fontId="0" fillId="35" borderId="0" xfId="0" applyFill="1" applyAlignment="1" applyProtection="1">
      <alignment/>
      <protection locked="0"/>
    </xf>
    <xf numFmtId="0" fontId="68" fillId="0" borderId="11" xfId="0" applyFont="1" applyBorder="1" applyAlignment="1">
      <alignment horizontal="center" vertical="center" wrapText="1"/>
    </xf>
    <xf numFmtId="0" fontId="69" fillId="39" borderId="0" xfId="0" applyFont="1" applyFill="1" applyAlignment="1">
      <alignment wrapText="1"/>
    </xf>
    <xf numFmtId="0" fontId="8" fillId="0" borderId="11" xfId="0" applyFont="1" applyFill="1" applyBorder="1" applyAlignment="1">
      <alignment horizontal="center" vertical="center" wrapText="1"/>
    </xf>
    <xf numFmtId="0" fontId="8" fillId="39" borderId="11" xfId="0" applyFont="1" applyFill="1" applyBorder="1" applyAlignment="1">
      <alignment vertical="center" wrapText="1"/>
    </xf>
    <xf numFmtId="0" fontId="8" fillId="40" borderId="11" xfId="0" applyFont="1" applyFill="1" applyBorder="1" applyAlignment="1">
      <alignment horizontal="center" vertical="center" wrapText="1"/>
    </xf>
    <xf numFmtId="0" fontId="8" fillId="40" borderId="11" xfId="0" applyFont="1" applyFill="1" applyBorder="1" applyAlignment="1">
      <alignment vertical="center" wrapText="1"/>
    </xf>
    <xf numFmtId="0" fontId="8" fillId="0" borderId="11" xfId="0" applyNumberFormat="1" applyFont="1" applyBorder="1" applyAlignment="1">
      <alignment horizontal="left" vertical="center" wrapText="1"/>
    </xf>
    <xf numFmtId="0" fontId="8" fillId="39" borderId="11" xfId="0" applyFont="1" applyFill="1" applyBorder="1" applyAlignment="1">
      <alignment horizontal="center" vertical="center" wrapText="1"/>
    </xf>
    <xf numFmtId="0" fontId="9" fillId="41" borderId="11" xfId="61" applyFont="1" applyFill="1" applyBorder="1" applyAlignment="1">
      <alignment horizontal="center" vertical="center" wrapText="1"/>
      <protection/>
    </xf>
    <xf numFmtId="14" fontId="9" fillId="0" borderId="11" xfId="61" applyNumberFormat="1" applyFont="1" applyFill="1" applyBorder="1" applyAlignment="1">
      <alignment horizontal="center" vertical="center" wrapText="1"/>
      <protection/>
    </xf>
    <xf numFmtId="0" fontId="9" fillId="0" borderId="11" xfId="61" applyFont="1" applyFill="1" applyBorder="1" applyAlignment="1">
      <alignment horizontal="center" vertical="center" wrapText="1"/>
      <protection/>
    </xf>
    <xf numFmtId="172" fontId="9" fillId="0" borderId="11" xfId="44" applyNumberFormat="1" applyFont="1" applyFill="1" applyBorder="1" applyAlignment="1">
      <alignment horizontal="center" vertical="center" wrapText="1"/>
    </xf>
    <xf numFmtId="49" fontId="9" fillId="0" borderId="11" xfId="61" applyNumberFormat="1" applyFont="1" applyFill="1" applyBorder="1" applyAlignment="1">
      <alignment horizontal="center" vertical="center" wrapText="1"/>
      <protection/>
    </xf>
    <xf numFmtId="0" fontId="8" fillId="41" borderId="11" xfId="61" applyFont="1" applyFill="1" applyBorder="1" applyAlignment="1">
      <alignment horizontal="center" vertical="center" wrapText="1"/>
      <protection/>
    </xf>
    <xf numFmtId="14" fontId="8" fillId="41" borderId="11" xfId="61" applyNumberFormat="1" applyFont="1" applyFill="1" applyBorder="1" applyAlignment="1">
      <alignment horizontal="center" vertical="center" wrapText="1"/>
      <protection/>
    </xf>
    <xf numFmtId="14" fontId="9" fillId="41" borderId="11" xfId="61" applyNumberFormat="1" applyFont="1" applyFill="1" applyBorder="1" applyAlignment="1">
      <alignment horizontal="center" vertical="center" wrapText="1"/>
      <protection/>
    </xf>
    <xf numFmtId="0" fontId="9" fillId="41" borderId="15" xfId="61" applyFont="1" applyFill="1" applyBorder="1" applyAlignment="1">
      <alignment horizontal="center" vertical="center" wrapText="1"/>
      <protection/>
    </xf>
    <xf numFmtId="14" fontId="9" fillId="41" borderId="15" xfId="61" applyNumberFormat="1" applyFont="1" applyFill="1" applyBorder="1" applyAlignment="1">
      <alignment horizontal="center" vertical="center" wrapText="1"/>
      <protection/>
    </xf>
    <xf numFmtId="0" fontId="9" fillId="0" borderId="15" xfId="61" applyFont="1" applyFill="1" applyBorder="1" applyAlignment="1">
      <alignment horizontal="center" vertical="center" wrapText="1"/>
      <protection/>
    </xf>
    <xf numFmtId="172" fontId="9" fillId="0" borderId="15" xfId="44" applyNumberFormat="1" applyFont="1" applyFill="1" applyBorder="1" applyAlignment="1">
      <alignment horizontal="center" vertical="center" wrapText="1"/>
    </xf>
    <xf numFmtId="49" fontId="9" fillId="0" borderId="15" xfId="61" applyNumberFormat="1" applyFont="1" applyFill="1" applyBorder="1" applyAlignment="1">
      <alignment horizontal="center" vertical="center" wrapText="1"/>
      <protection/>
    </xf>
    <xf numFmtId="0" fontId="9" fillId="0" borderId="11" xfId="0" applyFont="1" applyFill="1" applyBorder="1" applyAlignment="1">
      <alignment horizontal="center" vertical="center" wrapText="1"/>
    </xf>
    <xf numFmtId="0" fontId="8" fillId="0" borderId="11" xfId="61" applyFont="1" applyFill="1" applyBorder="1" applyAlignment="1">
      <alignment horizontal="left" vertical="center" wrapText="1"/>
      <protection/>
    </xf>
    <xf numFmtId="14" fontId="8" fillId="0" borderId="11" xfId="61" applyNumberFormat="1" applyFont="1" applyFill="1" applyBorder="1" applyAlignment="1">
      <alignment horizontal="center" vertical="center" wrapText="1"/>
      <protection/>
    </xf>
    <xf numFmtId="0" fontId="8" fillId="0" borderId="11" xfId="61" applyFont="1" applyFill="1" applyBorder="1" applyAlignment="1">
      <alignment horizontal="center" vertical="center" wrapText="1"/>
      <protection/>
    </xf>
    <xf numFmtId="0" fontId="8" fillId="0" borderId="11" xfId="0" applyFont="1" applyFill="1" applyBorder="1" applyAlignment="1">
      <alignment horizontal="left" vertical="center" wrapText="1"/>
    </xf>
    <xf numFmtId="172" fontId="8" fillId="0" borderId="11" xfId="45" applyNumberFormat="1" applyFont="1" applyFill="1" applyBorder="1" applyAlignment="1">
      <alignment horizontal="right" vertical="center" shrinkToFit="1"/>
    </xf>
    <xf numFmtId="0" fontId="9" fillId="0" borderId="11" xfId="0" applyNumberFormat="1" applyFont="1" applyFill="1" applyBorder="1" applyAlignment="1">
      <alignment horizontal="left" vertical="center" wrapText="1"/>
    </xf>
    <xf numFmtId="14" fontId="8" fillId="0" borderId="11" xfId="0" applyNumberFormat="1" applyFont="1" applyFill="1" applyBorder="1" applyAlignment="1">
      <alignment horizontal="center" vertical="center" wrapText="1"/>
    </xf>
    <xf numFmtId="3" fontId="8" fillId="0" borderId="11" xfId="0" applyNumberFormat="1" applyFont="1" applyFill="1" applyBorder="1" applyAlignment="1">
      <alignment horizontal="right" vertical="center" shrinkToFit="1"/>
    </xf>
    <xf numFmtId="172" fontId="8" fillId="0" borderId="11" xfId="44" applyNumberFormat="1" applyFont="1" applyFill="1" applyBorder="1" applyAlignment="1">
      <alignment horizontal="right" vertical="center" shrinkToFit="1"/>
    </xf>
    <xf numFmtId="0" fontId="8" fillId="0" borderId="11" xfId="0" applyFont="1" applyFill="1" applyBorder="1" applyAlignment="1">
      <alignment horizontal="left" vertical="center"/>
    </xf>
    <xf numFmtId="14" fontId="9" fillId="0" borderId="11" xfId="0" applyNumberFormat="1" applyFont="1" applyFill="1" applyBorder="1" applyAlignment="1">
      <alignment horizontal="center" vertical="center" wrapText="1"/>
    </xf>
    <xf numFmtId="0" fontId="8" fillId="0" borderId="11" xfId="0" applyFont="1" applyFill="1" applyBorder="1" applyAlignment="1">
      <alignment horizontal="center" vertical="center"/>
    </xf>
    <xf numFmtId="14" fontId="8" fillId="0" borderId="11" xfId="0" applyNumberFormat="1" applyFont="1" applyFill="1" applyBorder="1" applyAlignment="1">
      <alignment horizontal="center" vertical="center"/>
    </xf>
    <xf numFmtId="0" fontId="10" fillId="0" borderId="11" xfId="0" applyFont="1" applyFill="1" applyBorder="1" applyAlignment="1">
      <alignment horizontal="left" vertical="center" wrapText="1"/>
    </xf>
    <xf numFmtId="3" fontId="8" fillId="0" borderId="11" xfId="0" applyNumberFormat="1" applyFont="1" applyFill="1" applyBorder="1" applyAlignment="1">
      <alignment vertical="center"/>
    </xf>
    <xf numFmtId="172" fontId="8" fillId="0" borderId="11" xfId="42" applyNumberFormat="1" applyFont="1" applyFill="1" applyBorder="1" applyAlignment="1">
      <alignment horizontal="right" vertical="center" wrapText="1"/>
    </xf>
    <xf numFmtId="0" fontId="8" fillId="35" borderId="11" xfId="0" applyFont="1" applyFill="1" applyBorder="1" applyAlignment="1">
      <alignment vertical="center" wrapText="1"/>
    </xf>
    <xf numFmtId="0" fontId="11" fillId="0" borderId="11" xfId="0" applyFont="1" applyFill="1" applyBorder="1" applyAlignment="1">
      <alignment horizontal="left" vertical="center" wrapText="1" indent="3"/>
    </xf>
    <xf numFmtId="3" fontId="9" fillId="0" borderId="11" xfId="0" applyNumberFormat="1" applyFont="1" applyFill="1" applyBorder="1" applyAlignment="1">
      <alignment horizontal="center" vertical="center" wrapText="1"/>
    </xf>
    <xf numFmtId="3" fontId="9" fillId="0" borderId="0" xfId="0" applyNumberFormat="1" applyFont="1" applyAlignment="1">
      <alignment horizontal="center" wrapText="1"/>
    </xf>
    <xf numFmtId="3" fontId="9" fillId="0" borderId="11" xfId="42" applyNumberFormat="1" applyFont="1" applyBorder="1" applyAlignment="1">
      <alignment horizontal="center" vertical="center" wrapText="1"/>
    </xf>
    <xf numFmtId="0" fontId="12" fillId="0" borderId="11" xfId="0" applyFont="1" applyBorder="1" applyAlignment="1">
      <alignment horizontal="center" vertical="center" wrapText="1"/>
    </xf>
    <xf numFmtId="172" fontId="9" fillId="0" borderId="11" xfId="42" applyNumberFormat="1" applyFont="1" applyFill="1" applyBorder="1" applyAlignment="1">
      <alignment horizontal="center" vertical="center" wrapText="1"/>
    </xf>
    <xf numFmtId="3" fontId="8" fillId="0" borderId="11" xfId="0" applyNumberFormat="1" applyFont="1" applyBorder="1" applyAlignment="1">
      <alignment horizontal="center" vertical="center" wrapText="1"/>
    </xf>
    <xf numFmtId="172" fontId="9" fillId="0" borderId="11" xfId="42" applyNumberFormat="1" applyFont="1" applyBorder="1" applyAlignment="1">
      <alignment horizontal="center" vertical="center" wrapText="1"/>
    </xf>
    <xf numFmtId="172" fontId="8" fillId="0" borderId="11" xfId="42" applyNumberFormat="1" applyFont="1" applyBorder="1" applyAlignment="1">
      <alignment horizontal="left" vertical="center" wrapText="1"/>
    </xf>
    <xf numFmtId="49" fontId="8" fillId="0" borderId="11" xfId="0" applyNumberFormat="1" applyFont="1" applyFill="1" applyBorder="1" applyAlignment="1">
      <alignment horizontal="left" vertical="center" wrapText="1"/>
    </xf>
    <xf numFmtId="49" fontId="8" fillId="0" borderId="11" xfId="0" applyNumberFormat="1" applyFont="1" applyFill="1" applyBorder="1" applyAlignment="1">
      <alignment horizontal="center" vertical="center" wrapText="1"/>
    </xf>
    <xf numFmtId="0" fontId="69" fillId="39" borderId="0" xfId="0" applyFont="1" applyFill="1" applyBorder="1" applyAlignment="1">
      <alignment horizontal="center" vertical="center" wrapText="1"/>
    </xf>
    <xf numFmtId="0" fontId="14" fillId="39" borderId="0" xfId="0" applyFont="1" applyFill="1" applyBorder="1" applyAlignment="1">
      <alignment horizontal="center" vertical="center" wrapText="1"/>
    </xf>
    <xf numFmtId="49" fontId="14" fillId="39" borderId="0" xfId="0" applyNumberFormat="1" applyFont="1" applyFill="1" applyBorder="1" applyAlignment="1">
      <alignment horizontal="center" vertical="center" wrapText="1"/>
    </xf>
    <xf numFmtId="0" fontId="75" fillId="39" borderId="0" xfId="0" applyFont="1" applyFill="1" applyBorder="1" applyAlignment="1">
      <alignment horizontal="center" vertical="center" wrapText="1"/>
    </xf>
    <xf numFmtId="49" fontId="75" fillId="39" borderId="0" xfId="0" applyNumberFormat="1" applyFont="1" applyFill="1" applyBorder="1" applyAlignment="1">
      <alignment horizontal="center" vertical="center" wrapText="1"/>
    </xf>
    <xf numFmtId="14" fontId="75" fillId="39" borderId="0" xfId="0" applyNumberFormat="1" applyFont="1" applyFill="1" applyBorder="1" applyAlignment="1">
      <alignment horizontal="center" vertical="center" wrapText="1"/>
    </xf>
    <xf numFmtId="14" fontId="14" fillId="39" borderId="0" xfId="0" applyNumberFormat="1" applyFont="1" applyFill="1" applyBorder="1" applyAlignment="1">
      <alignment horizontal="center" vertical="center" wrapText="1"/>
    </xf>
    <xf numFmtId="172" fontId="14" fillId="39" borderId="0" xfId="42" applyNumberFormat="1" applyFont="1" applyFill="1" applyBorder="1" applyAlignment="1">
      <alignment horizontal="center" vertical="center" wrapText="1"/>
    </xf>
    <xf numFmtId="0" fontId="75" fillId="39" borderId="0" xfId="0" applyNumberFormat="1" applyFont="1" applyFill="1" applyBorder="1" applyAlignment="1">
      <alignment horizontal="center" vertical="center" wrapText="1"/>
    </xf>
    <xf numFmtId="49" fontId="68" fillId="39" borderId="0" xfId="0" applyNumberFormat="1" applyFont="1" applyFill="1" applyBorder="1" applyAlignment="1">
      <alignment horizontal="center" vertical="center" wrapText="1"/>
    </xf>
    <xf numFmtId="14" fontId="69" fillId="39" borderId="0" xfId="0" applyNumberFormat="1" applyFont="1" applyFill="1" applyBorder="1" applyAlignment="1">
      <alignment horizontal="center" vertical="center" wrapText="1"/>
    </xf>
    <xf numFmtId="49" fontId="7" fillId="39" borderId="0" xfId="0" applyNumberFormat="1" applyFont="1" applyFill="1" applyBorder="1" applyAlignment="1">
      <alignment horizontal="center" vertical="center" wrapText="1"/>
    </xf>
    <xf numFmtId="14" fontId="7" fillId="39" borderId="0" xfId="0" applyNumberFormat="1" applyFont="1" applyFill="1" applyBorder="1" applyAlignment="1">
      <alignment horizontal="center" vertical="center" wrapText="1"/>
    </xf>
    <xf numFmtId="0" fontId="8" fillId="39" borderId="0" xfId="0" applyFont="1" applyFill="1" applyBorder="1" applyAlignment="1">
      <alignment horizontal="center" vertical="center" wrapText="1"/>
    </xf>
    <xf numFmtId="172" fontId="7" fillId="39" borderId="0" xfId="42" applyNumberFormat="1" applyFont="1" applyFill="1" applyBorder="1" applyAlignment="1">
      <alignment horizontal="center" vertical="center" wrapText="1"/>
    </xf>
    <xf numFmtId="0" fontId="69" fillId="39" borderId="0" xfId="0" applyNumberFormat="1" applyFont="1" applyFill="1" applyBorder="1" applyAlignment="1">
      <alignment horizontal="center" vertical="center" wrapText="1"/>
    </xf>
    <xf numFmtId="49" fontId="69" fillId="39" borderId="0" xfId="0" applyNumberFormat="1" applyFont="1" applyFill="1" applyBorder="1" applyAlignment="1">
      <alignment horizontal="center" vertical="center" wrapText="1"/>
    </xf>
    <xf numFmtId="0" fontId="76" fillId="40" borderId="16" xfId="0" applyFont="1" applyFill="1" applyBorder="1" applyAlignment="1">
      <alignment horizontal="center" vertical="center" wrapText="1"/>
    </xf>
    <xf numFmtId="0" fontId="76" fillId="40" borderId="11" xfId="0" applyFont="1" applyFill="1" applyBorder="1" applyAlignment="1">
      <alignment horizontal="center" vertical="center" wrapText="1"/>
    </xf>
    <xf numFmtId="0" fontId="76" fillId="40" borderId="11" xfId="0" applyNumberFormat="1" applyFont="1" applyFill="1" applyBorder="1" applyAlignment="1">
      <alignment horizontal="center" vertical="center" wrapText="1"/>
    </xf>
    <xf numFmtId="172" fontId="76" fillId="40" borderId="11" xfId="0" applyNumberFormat="1" applyFont="1" applyFill="1" applyBorder="1" applyAlignment="1">
      <alignment horizontal="center" vertical="center" wrapText="1"/>
    </xf>
    <xf numFmtId="0" fontId="77" fillId="40" borderId="0" xfId="0" applyFont="1" applyFill="1" applyAlignment="1">
      <alignment wrapText="1"/>
    </xf>
    <xf numFmtId="0" fontId="9" fillId="0" borderId="11" xfId="0" applyFont="1" applyBorder="1" applyAlignment="1">
      <alignment horizontal="center" vertical="center" wrapText="1"/>
    </xf>
    <xf numFmtId="49" fontId="9" fillId="0" borderId="11" xfId="0" applyNumberFormat="1" applyFont="1" applyFill="1" applyBorder="1" applyAlignment="1">
      <alignment horizontal="center" vertical="center" wrapText="1"/>
    </xf>
    <xf numFmtId="0" fontId="9" fillId="0" borderId="11" xfId="0" applyNumberFormat="1" applyFont="1" applyBorder="1" applyAlignment="1">
      <alignment horizontal="left" vertical="center" wrapText="1"/>
    </xf>
    <xf numFmtId="0" fontId="77" fillId="39" borderId="0" xfId="0" applyFont="1" applyFill="1" applyAlignment="1">
      <alignment wrapText="1"/>
    </xf>
    <xf numFmtId="0" fontId="9" fillId="0" borderId="16" xfId="0" applyFont="1" applyBorder="1" applyAlignment="1">
      <alignment horizontal="center" vertical="center" wrapText="1"/>
    </xf>
    <xf numFmtId="14" fontId="9" fillId="0" borderId="11" xfId="0" applyNumberFormat="1" applyFont="1" applyBorder="1" applyAlignment="1">
      <alignment horizontal="center" vertical="center" wrapText="1"/>
    </xf>
    <xf numFmtId="0" fontId="9" fillId="0" borderId="11" xfId="0" applyNumberFormat="1" applyFont="1" applyBorder="1" applyAlignment="1">
      <alignment horizontal="center" vertical="center" wrapText="1"/>
    </xf>
    <xf numFmtId="49" fontId="8" fillId="0" borderId="11" xfId="0" applyNumberFormat="1" applyFont="1" applyBorder="1" applyAlignment="1">
      <alignment horizontal="left" vertical="center" wrapText="1"/>
    </xf>
    <xf numFmtId="14" fontId="8" fillId="0" borderId="11"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172" fontId="8" fillId="0" borderId="11" xfId="42" applyNumberFormat="1" applyFont="1" applyBorder="1" applyAlignment="1">
      <alignment horizontal="center" vertical="center" wrapText="1"/>
    </xf>
    <xf numFmtId="49" fontId="9" fillId="0" borderId="11" xfId="0" applyNumberFormat="1" applyFont="1" applyBorder="1" applyAlignment="1">
      <alignment horizontal="center" vertical="center" wrapText="1"/>
    </xf>
    <xf numFmtId="0" fontId="9" fillId="0" borderId="16" xfId="0" applyFont="1" applyFill="1" applyBorder="1" applyAlignment="1">
      <alignment horizontal="center" vertical="center" wrapText="1"/>
    </xf>
    <xf numFmtId="0" fontId="8" fillId="0" borderId="11" xfId="0" applyNumberFormat="1" applyFont="1" applyFill="1" applyBorder="1" applyAlignment="1">
      <alignment horizontal="left" vertical="center" wrapText="1"/>
    </xf>
    <xf numFmtId="172" fontId="8" fillId="0" borderId="11" xfId="42" applyNumberFormat="1" applyFont="1" applyFill="1" applyBorder="1" applyAlignment="1">
      <alignment horizontal="left" vertical="center" wrapText="1"/>
    </xf>
    <xf numFmtId="172" fontId="8" fillId="0" borderId="11" xfId="42" applyNumberFormat="1" applyFont="1" applyFill="1" applyBorder="1" applyAlignment="1">
      <alignment horizontal="center" vertical="center" wrapText="1"/>
    </xf>
    <xf numFmtId="0" fontId="73" fillId="0" borderId="11" xfId="0" applyFont="1" applyBorder="1" applyAlignment="1">
      <alignment horizontal="center" vertical="center" wrapText="1"/>
    </xf>
    <xf numFmtId="0" fontId="77" fillId="0" borderId="16" xfId="0" applyFont="1" applyFill="1" applyBorder="1" applyAlignment="1">
      <alignment horizontal="center" vertical="center" wrapText="1"/>
    </xf>
    <xf numFmtId="49" fontId="76" fillId="0" borderId="11" xfId="0" applyNumberFormat="1" applyFont="1" applyFill="1" applyBorder="1" applyAlignment="1">
      <alignment horizontal="center" vertical="center" wrapText="1"/>
    </xf>
    <xf numFmtId="14" fontId="77" fillId="0" borderId="11" xfId="0" applyNumberFormat="1" applyFont="1" applyFill="1" applyBorder="1" applyAlignment="1">
      <alignment horizontal="center" vertical="center" wrapText="1"/>
    </xf>
    <xf numFmtId="0" fontId="77" fillId="0" borderId="11" xfId="0" applyNumberFormat="1" applyFont="1" applyFill="1" applyBorder="1" applyAlignment="1">
      <alignment horizontal="center" vertical="center" wrapText="1"/>
    </xf>
    <xf numFmtId="49" fontId="77" fillId="0" borderId="11" xfId="0" applyNumberFormat="1" applyFont="1" applyFill="1" applyBorder="1" applyAlignment="1">
      <alignment horizontal="center" vertical="center" wrapText="1"/>
    </xf>
    <xf numFmtId="0" fontId="77" fillId="40" borderId="16" xfId="0" applyFont="1" applyFill="1" applyBorder="1" applyAlignment="1">
      <alignment horizontal="center" vertical="center" wrapText="1"/>
    </xf>
    <xf numFmtId="49" fontId="76" fillId="40" borderId="11" xfId="0" applyNumberFormat="1" applyFont="1" applyFill="1" applyBorder="1" applyAlignment="1">
      <alignment horizontal="center" vertical="center" wrapText="1"/>
    </xf>
    <xf numFmtId="14" fontId="77" fillId="40" borderId="11" xfId="0" applyNumberFormat="1" applyFont="1" applyFill="1" applyBorder="1" applyAlignment="1">
      <alignment horizontal="center" vertical="center" wrapText="1"/>
    </xf>
    <xf numFmtId="49" fontId="8" fillId="40" borderId="11" xfId="0" applyNumberFormat="1" applyFont="1" applyFill="1" applyBorder="1" applyAlignment="1">
      <alignment horizontal="center" vertical="center" wrapText="1"/>
    </xf>
    <xf numFmtId="14" fontId="8" fillId="40" borderId="11" xfId="0" applyNumberFormat="1" applyFont="1" applyFill="1" applyBorder="1" applyAlignment="1">
      <alignment horizontal="center" vertical="center" wrapText="1"/>
    </xf>
    <xf numFmtId="172" fontId="8" fillId="40" borderId="11" xfId="42" applyNumberFormat="1" applyFont="1" applyFill="1" applyBorder="1" applyAlignment="1">
      <alignment horizontal="center" vertical="center" wrapText="1"/>
    </xf>
    <xf numFmtId="0" fontId="77" fillId="40" borderId="11" xfId="0" applyNumberFormat="1" applyFont="1" applyFill="1" applyBorder="1" applyAlignment="1">
      <alignment horizontal="center" vertical="center" wrapText="1"/>
    </xf>
    <xf numFmtId="49" fontId="77" fillId="40" borderId="11" xfId="0" applyNumberFormat="1" applyFont="1" applyFill="1" applyBorder="1" applyAlignment="1">
      <alignment horizontal="center" vertical="center" wrapText="1"/>
    </xf>
    <xf numFmtId="0" fontId="9" fillId="39" borderId="16" xfId="0" applyFont="1" applyFill="1" applyBorder="1" applyAlignment="1">
      <alignment horizontal="center" vertical="center" wrapText="1"/>
    </xf>
    <xf numFmtId="49" fontId="15" fillId="39" borderId="11" xfId="0" applyNumberFormat="1" applyFont="1" applyFill="1" applyBorder="1" applyAlignment="1">
      <alignment vertical="center" wrapText="1"/>
    </xf>
    <xf numFmtId="0" fontId="73" fillId="39" borderId="11" xfId="0" applyFont="1" applyFill="1" applyBorder="1" applyAlignment="1">
      <alignment vertical="center" wrapText="1"/>
    </xf>
    <xf numFmtId="49" fontId="8" fillId="39" borderId="11" xfId="0" applyNumberFormat="1" applyFont="1" applyFill="1" applyBorder="1" applyAlignment="1">
      <alignment horizontal="center" vertical="center" wrapText="1"/>
    </xf>
    <xf numFmtId="49" fontId="8" fillId="39" borderId="11" xfId="0" applyNumberFormat="1" applyFont="1" applyFill="1" applyBorder="1" applyAlignment="1">
      <alignment vertical="center" wrapText="1"/>
    </xf>
    <xf numFmtId="172" fontId="8" fillId="39" borderId="11" xfId="42" applyNumberFormat="1" applyFont="1" applyFill="1" applyBorder="1" applyAlignment="1">
      <alignment vertical="center" wrapText="1"/>
    </xf>
    <xf numFmtId="172" fontId="8" fillId="39" borderId="11" xfId="42" applyNumberFormat="1" applyFont="1" applyFill="1" applyBorder="1" applyAlignment="1">
      <alignment horizontal="center" vertical="center" wrapText="1"/>
    </xf>
    <xf numFmtId="0" fontId="9" fillId="39" borderId="11" xfId="0" applyNumberFormat="1" applyFont="1" applyFill="1" applyBorder="1" applyAlignment="1">
      <alignment horizontal="left" vertical="center" wrapText="1"/>
    </xf>
    <xf numFmtId="49" fontId="9" fillId="39" borderId="11" xfId="0" applyNumberFormat="1" applyFont="1" applyFill="1" applyBorder="1" applyAlignment="1">
      <alignment horizontal="center" vertical="center" wrapText="1"/>
    </xf>
    <xf numFmtId="0" fontId="9" fillId="0" borderId="16" xfId="0" applyFont="1" applyFill="1" applyBorder="1" applyAlignment="1">
      <alignment horizontal="center" vertical="center" wrapText="1"/>
    </xf>
    <xf numFmtId="49" fontId="15" fillId="0" borderId="11" xfId="0" applyNumberFormat="1" applyFont="1" applyFill="1" applyBorder="1" applyAlignment="1">
      <alignment vertical="center" wrapText="1"/>
    </xf>
    <xf numFmtId="14" fontId="73" fillId="0" borderId="11" xfId="0" applyNumberFormat="1" applyFont="1" applyFill="1" applyBorder="1" applyAlignment="1">
      <alignment vertical="center" wrapText="1"/>
    </xf>
    <xf numFmtId="49" fontId="8" fillId="0" borderId="11" xfId="0" applyNumberFormat="1" applyFont="1" applyFill="1" applyBorder="1" applyAlignment="1">
      <alignment vertical="center" wrapText="1"/>
    </xf>
    <xf numFmtId="172" fontId="8" fillId="0" borderId="11" xfId="42" applyNumberFormat="1" applyFont="1" applyFill="1" applyBorder="1" applyAlignment="1">
      <alignment vertical="center" wrapText="1"/>
    </xf>
    <xf numFmtId="0" fontId="73" fillId="0" borderId="11" xfId="0" applyFont="1" applyFill="1" applyBorder="1" applyAlignment="1">
      <alignment vertical="center" wrapText="1"/>
    </xf>
    <xf numFmtId="0" fontId="9" fillId="0" borderId="11" xfId="0" applyFont="1" applyFill="1" applyBorder="1" applyAlignment="1">
      <alignment horizontal="center" vertical="center" wrapText="1"/>
    </xf>
    <xf numFmtId="0" fontId="9" fillId="40" borderId="16" xfId="0" applyFont="1" applyFill="1" applyBorder="1" applyAlignment="1">
      <alignment horizontal="center" vertical="center" wrapText="1"/>
    </xf>
    <xf numFmtId="49" fontId="15" fillId="40" borderId="11" xfId="0" applyNumberFormat="1" applyFont="1" applyFill="1" applyBorder="1" applyAlignment="1">
      <alignment vertical="center" wrapText="1"/>
    </xf>
    <xf numFmtId="14" fontId="73" fillId="40" borderId="11" xfId="0" applyNumberFormat="1" applyFont="1" applyFill="1" applyBorder="1" applyAlignment="1">
      <alignment vertical="center" wrapText="1"/>
    </xf>
    <xf numFmtId="49" fontId="8" fillId="40" borderId="11" xfId="0" applyNumberFormat="1" applyFont="1" applyFill="1" applyBorder="1" applyAlignment="1">
      <alignment vertical="center" wrapText="1"/>
    </xf>
    <xf numFmtId="172" fontId="8" fillId="40" borderId="11" xfId="42" applyNumberFormat="1" applyFont="1" applyFill="1" applyBorder="1" applyAlignment="1">
      <alignment vertical="center" wrapText="1"/>
    </xf>
    <xf numFmtId="0" fontId="9" fillId="40" borderId="11" xfId="0" applyNumberFormat="1" applyFont="1" applyFill="1" applyBorder="1" applyAlignment="1">
      <alignment horizontal="left" vertical="center" wrapText="1"/>
    </xf>
    <xf numFmtId="0" fontId="15" fillId="39" borderId="16" xfId="0" applyFont="1" applyFill="1" applyBorder="1" applyAlignment="1">
      <alignment horizontal="center" vertical="center" wrapText="1"/>
    </xf>
    <xf numFmtId="14" fontId="73" fillId="39" borderId="11" xfId="0" applyNumberFormat="1" applyFont="1" applyFill="1" applyBorder="1" applyAlignment="1">
      <alignment vertical="center" wrapText="1"/>
    </xf>
    <xf numFmtId="14" fontId="8" fillId="39" borderId="11" xfId="0" applyNumberFormat="1" applyFont="1" applyFill="1" applyBorder="1" applyAlignment="1">
      <alignment horizontal="center" vertical="center" wrapText="1"/>
    </xf>
    <xf numFmtId="49" fontId="77" fillId="39" borderId="11" xfId="0" applyNumberFormat="1" applyFont="1" applyFill="1" applyBorder="1" applyAlignment="1">
      <alignment horizontal="center" vertical="center" wrapText="1"/>
    </xf>
    <xf numFmtId="0" fontId="77" fillId="0" borderId="16" xfId="0" applyFont="1" applyBorder="1" applyAlignment="1">
      <alignment horizontal="center" vertical="center" wrapText="1"/>
    </xf>
    <xf numFmtId="0" fontId="8" fillId="0" borderId="11" xfId="0" applyNumberFormat="1" applyFont="1" applyBorder="1" applyAlignment="1">
      <alignment horizontal="center" vertical="center" wrapText="1"/>
    </xf>
    <xf numFmtId="0" fontId="77" fillId="0" borderId="11" xfId="0" applyNumberFormat="1" applyFont="1" applyBorder="1" applyAlignment="1">
      <alignment horizontal="center" vertical="center" wrapText="1"/>
    </xf>
    <xf numFmtId="49" fontId="77" fillId="0" borderId="11" xfId="0" applyNumberFormat="1" applyFont="1" applyBorder="1" applyAlignment="1">
      <alignment horizontal="center" vertical="center" wrapText="1"/>
    </xf>
    <xf numFmtId="49" fontId="15" fillId="0" borderId="11"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16" fillId="0" borderId="11" xfId="0" applyNumberFormat="1" applyFont="1" applyBorder="1" applyAlignment="1">
      <alignment horizontal="center" vertical="center" wrapText="1"/>
    </xf>
    <xf numFmtId="0" fontId="16" fillId="0" borderId="12" xfId="0" applyNumberFormat="1" applyFont="1" applyFill="1" applyBorder="1" applyAlignment="1">
      <alignment horizontal="center" vertical="center" wrapText="1"/>
    </xf>
    <xf numFmtId="0" fontId="8" fillId="0" borderId="12" xfId="0" applyNumberFormat="1" applyFont="1" applyBorder="1" applyAlignment="1">
      <alignment horizontal="center" vertical="center" wrapText="1"/>
    </xf>
    <xf numFmtId="0" fontId="16" fillId="0" borderId="17" xfId="0" applyNumberFormat="1" applyFont="1" applyFill="1" applyBorder="1" applyAlignment="1">
      <alignment horizontal="center" vertical="center" wrapText="1"/>
    </xf>
    <xf numFmtId="0" fontId="8" fillId="0" borderId="12" xfId="0" applyNumberFormat="1" applyFont="1" applyFill="1" applyBorder="1" applyAlignment="1" quotePrefix="1">
      <alignment horizontal="center" vertical="center" wrapText="1"/>
    </xf>
    <xf numFmtId="0" fontId="8" fillId="0" borderId="11" xfId="0" applyNumberFormat="1" applyFont="1" applyFill="1" applyBorder="1" applyAlignment="1">
      <alignment horizontal="center" vertical="center" wrapText="1"/>
    </xf>
    <xf numFmtId="3" fontId="8" fillId="0" borderId="11" xfId="0" applyNumberFormat="1"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0" fontId="16"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17" fillId="0" borderId="11" xfId="0" applyFont="1" applyFill="1" applyBorder="1" applyAlignment="1">
      <alignment horizontal="center" vertical="center" wrapText="1"/>
    </xf>
    <xf numFmtId="14" fontId="15" fillId="0" borderId="11" xfId="0" applyNumberFormat="1"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1" xfId="0" applyNumberFormat="1" applyFont="1" applyFill="1" applyBorder="1" applyAlignment="1">
      <alignment horizontal="center" vertical="center" wrapText="1"/>
    </xf>
    <xf numFmtId="172" fontId="15" fillId="0" borderId="11" xfId="42" applyNumberFormat="1" applyFont="1" applyFill="1" applyBorder="1" applyAlignment="1">
      <alignment horizontal="center" vertical="center" wrapText="1"/>
    </xf>
    <xf numFmtId="0" fontId="9" fillId="0" borderId="11" xfId="61" applyNumberFormat="1" applyFont="1" applyFill="1" applyBorder="1" applyAlignment="1">
      <alignment horizontal="center" vertical="center" wrapText="1"/>
      <protection/>
    </xf>
    <xf numFmtId="0" fontId="15" fillId="0" borderId="12" xfId="0" applyFont="1" applyBorder="1" applyAlignment="1">
      <alignment horizontal="center" vertical="center" wrapText="1"/>
    </xf>
    <xf numFmtId="3" fontId="9" fillId="0" borderId="12" xfId="0" applyNumberFormat="1" applyFont="1" applyBorder="1" applyAlignment="1">
      <alignment horizontal="center" vertical="center" wrapText="1"/>
    </xf>
    <xf numFmtId="172" fontId="8" fillId="41" borderId="18" xfId="42" applyNumberFormat="1" applyFont="1" applyFill="1" applyBorder="1" applyAlignment="1" applyProtection="1">
      <alignment horizontal="center" vertical="center" wrapText="1"/>
      <protection locked="0"/>
    </xf>
    <xf numFmtId="0" fontId="9" fillId="0" borderId="19" xfId="0" applyFont="1" applyFill="1" applyBorder="1" applyAlignment="1">
      <alignment horizontal="center" vertical="center" wrapText="1"/>
    </xf>
    <xf numFmtId="0" fontId="9" fillId="0" borderId="15" xfId="61" applyNumberFormat="1" applyFont="1" applyFill="1" applyBorder="1" applyAlignment="1">
      <alignment horizontal="center" vertical="center" wrapText="1"/>
      <protection/>
    </xf>
    <xf numFmtId="172" fontId="8" fillId="0" borderId="15" xfId="42" applyNumberFormat="1" applyFont="1" applyFill="1" applyBorder="1" applyAlignment="1">
      <alignment horizontal="center" vertical="center" wrapText="1"/>
    </xf>
    <xf numFmtId="0" fontId="9" fillId="0" borderId="15" xfId="0" applyNumberFormat="1" applyFont="1" applyFill="1" applyBorder="1" applyAlignment="1">
      <alignment horizontal="left" vertical="center" wrapText="1"/>
    </xf>
    <xf numFmtId="0" fontId="9" fillId="0" borderId="11" xfId="0" applyFont="1" applyBorder="1" applyAlignment="1">
      <alignment horizontal="center" vertical="center"/>
    </xf>
    <xf numFmtId="0" fontId="9" fillId="0" borderId="11" xfId="0" applyFont="1" applyBorder="1" applyAlignment="1" quotePrefix="1">
      <alignment horizontal="center" vertical="center" wrapText="1"/>
    </xf>
    <xf numFmtId="0" fontId="9" fillId="0" borderId="11" xfId="0" applyFont="1" applyBorder="1" applyAlignment="1" quotePrefix="1">
      <alignment horizontal="center" vertical="center"/>
    </xf>
    <xf numFmtId="0" fontId="9" fillId="41" borderId="11" xfId="0" applyFont="1" applyFill="1" applyBorder="1" applyAlignment="1">
      <alignment horizontal="center" vertical="center"/>
    </xf>
    <xf numFmtId="0" fontId="9" fillId="0" borderId="11" xfId="0" applyFont="1" applyFill="1" applyBorder="1" applyAlignment="1" quotePrefix="1">
      <alignment horizontal="center" vertical="center"/>
    </xf>
    <xf numFmtId="0" fontId="9" fillId="0" borderId="11" xfId="0" applyFont="1" applyFill="1" applyBorder="1" applyAlignment="1" quotePrefix="1">
      <alignment horizontal="center" vertical="center" wrapText="1"/>
    </xf>
    <xf numFmtId="0" fontId="9" fillId="0" borderId="11" xfId="0" applyFont="1" applyFill="1" applyBorder="1" applyAlignment="1">
      <alignment horizontal="center" vertical="center"/>
    </xf>
    <xf numFmtId="0" fontId="9" fillId="39" borderId="11" xfId="0" applyFont="1" applyFill="1" applyBorder="1" applyAlignment="1">
      <alignment horizontal="center" vertical="center"/>
    </xf>
    <xf numFmtId="49" fontId="8" fillId="0" borderId="11" xfId="60" applyNumberFormat="1" applyFont="1" applyFill="1" applyBorder="1" applyAlignment="1" applyProtection="1">
      <alignment horizontal="left" vertical="center" wrapText="1"/>
      <protection locked="0"/>
    </xf>
    <xf numFmtId="49" fontId="8" fillId="0" borderId="11" xfId="60" applyNumberFormat="1" applyFont="1" applyBorder="1" applyAlignment="1" applyProtection="1">
      <alignment horizontal="center" vertical="center" wrapText="1"/>
      <protection locked="0"/>
    </xf>
    <xf numFmtId="49" fontId="8" fillId="39" borderId="11" xfId="60" applyNumberFormat="1" applyFont="1" applyFill="1" applyBorder="1" applyAlignment="1" applyProtection="1">
      <alignment horizontal="center" vertical="center" wrapText="1"/>
      <protection locked="0"/>
    </xf>
    <xf numFmtId="49" fontId="8" fillId="0" borderId="11" xfId="60" applyNumberFormat="1" applyFont="1" applyFill="1" applyBorder="1" applyAlignment="1" applyProtection="1">
      <alignment horizontal="center" vertical="center" wrapText="1"/>
      <protection locked="0"/>
    </xf>
    <xf numFmtId="172" fontId="8" fillId="0" borderId="11" xfId="42" applyNumberFormat="1" applyFont="1" applyFill="1" applyBorder="1" applyAlignment="1" applyProtection="1">
      <alignment horizontal="center" vertical="center" wrapText="1"/>
      <protection locked="0"/>
    </xf>
    <xf numFmtId="14" fontId="9" fillId="39" borderId="11" xfId="0" applyNumberFormat="1" applyFont="1" applyFill="1" applyBorder="1" applyAlignment="1">
      <alignment horizontal="center" vertical="center"/>
    </xf>
    <xf numFmtId="0" fontId="9" fillId="0" borderId="11" xfId="0" applyFont="1" applyBorder="1" applyAlignment="1">
      <alignment horizontal="left" wrapText="1"/>
    </xf>
    <xf numFmtId="172" fontId="9" fillId="0" borderId="11" xfId="42" applyNumberFormat="1" applyFont="1" applyBorder="1" applyAlignment="1">
      <alignment vertical="center" wrapText="1"/>
    </xf>
    <xf numFmtId="0" fontId="77" fillId="0" borderId="11" xfId="0" applyNumberFormat="1" applyFont="1" applyFill="1" applyBorder="1" applyAlignment="1">
      <alignment horizontal="left" vertical="center" wrapText="1"/>
    </xf>
    <xf numFmtId="172" fontId="9" fillId="0" borderId="11" xfId="42" applyNumberFormat="1" applyFont="1" applyBorder="1" applyAlignment="1">
      <alignment wrapText="1"/>
    </xf>
    <xf numFmtId="0" fontId="77" fillId="0" borderId="16" xfId="0" applyFont="1" applyFill="1" applyBorder="1" applyAlignment="1">
      <alignment horizontal="center" vertical="center" wrapText="1"/>
    </xf>
    <xf numFmtId="14" fontId="9" fillId="0" borderId="11" xfId="0" applyNumberFormat="1" applyFont="1" applyBorder="1" applyAlignment="1">
      <alignment horizontal="center" vertical="center"/>
    </xf>
    <xf numFmtId="0" fontId="15" fillId="0" borderId="11" xfId="0" applyFont="1" applyBorder="1" applyAlignment="1">
      <alignment horizontal="center" vertical="center" wrapText="1"/>
    </xf>
    <xf numFmtId="0" fontId="77" fillId="39" borderId="16" xfId="0" applyFont="1" applyFill="1" applyBorder="1" applyAlignment="1">
      <alignment horizontal="center" vertical="center" wrapText="1"/>
    </xf>
    <xf numFmtId="49" fontId="76" fillId="39" borderId="11" xfId="0" applyNumberFormat="1" applyFont="1" applyFill="1" applyBorder="1" applyAlignment="1">
      <alignment horizontal="center" vertical="center" wrapText="1"/>
    </xf>
    <xf numFmtId="14" fontId="77" fillId="39" borderId="11" xfId="0" applyNumberFormat="1" applyFont="1" applyFill="1" applyBorder="1" applyAlignment="1">
      <alignment horizontal="center" vertical="center" wrapText="1"/>
    </xf>
    <xf numFmtId="0" fontId="77" fillId="39" borderId="11" xfId="0" applyNumberFormat="1" applyFont="1" applyFill="1" applyBorder="1" applyAlignment="1">
      <alignment horizontal="center" vertical="center" wrapText="1"/>
    </xf>
    <xf numFmtId="49" fontId="9" fillId="0" borderId="11" xfId="0" applyNumberFormat="1" applyFont="1" applyBorder="1" applyAlignment="1">
      <alignment horizontal="left" vertical="center" wrapText="1"/>
    </xf>
    <xf numFmtId="37" fontId="9" fillId="0" borderId="11" xfId="42" applyNumberFormat="1" applyFont="1" applyBorder="1" applyAlignment="1">
      <alignment horizontal="left" vertical="center" wrapText="1"/>
    </xf>
    <xf numFmtId="37" fontId="9" fillId="0" borderId="11" xfId="42" applyNumberFormat="1" applyFont="1" applyBorder="1" applyAlignment="1">
      <alignment horizontal="center" vertical="center" wrapText="1"/>
    </xf>
    <xf numFmtId="0" fontId="77" fillId="0" borderId="11" xfId="0" applyNumberFormat="1" applyFont="1" applyBorder="1" applyAlignment="1">
      <alignment horizontal="left" vertical="center" wrapText="1"/>
    </xf>
    <xf numFmtId="0" fontId="9" fillId="0" borderId="11" xfId="0" applyFont="1" applyBorder="1" applyAlignment="1">
      <alignment horizontal="left" vertical="center" wrapText="1"/>
    </xf>
    <xf numFmtId="49" fontId="9" fillId="0" borderId="11" xfId="0" applyNumberFormat="1" applyFont="1" applyBorder="1" applyAlignment="1">
      <alignment vertical="center" wrapText="1"/>
    </xf>
    <xf numFmtId="14" fontId="9" fillId="39" borderId="11" xfId="0" applyNumberFormat="1" applyFont="1" applyFill="1" applyBorder="1" applyAlignment="1">
      <alignment horizontal="center" vertical="center" wrapText="1"/>
    </xf>
    <xf numFmtId="0" fontId="76" fillId="35" borderId="16" xfId="0" applyFont="1" applyFill="1" applyBorder="1" applyAlignment="1">
      <alignment horizontal="center" vertical="center" wrapText="1"/>
    </xf>
    <xf numFmtId="0" fontId="77" fillId="35" borderId="11" xfId="0" applyNumberFormat="1" applyFont="1" applyFill="1" applyBorder="1" applyAlignment="1">
      <alignment horizontal="left" vertical="center" wrapText="1"/>
    </xf>
    <xf numFmtId="0" fontId="77" fillId="0" borderId="11" xfId="0" applyFont="1" applyFill="1" applyBorder="1" applyAlignment="1">
      <alignment horizontal="center" vertical="center" wrapText="1"/>
    </xf>
    <xf numFmtId="172" fontId="9" fillId="0" borderId="11" xfId="44" applyNumberFormat="1" applyFont="1" applyBorder="1" applyAlignment="1">
      <alignment horizontal="left" vertical="center" wrapText="1"/>
    </xf>
    <xf numFmtId="172" fontId="15" fillId="0" borderId="11" xfId="44" applyNumberFormat="1" applyFont="1" applyBorder="1" applyAlignment="1">
      <alignment horizontal="center" vertical="center" wrapText="1"/>
    </xf>
    <xf numFmtId="49" fontId="9" fillId="40" borderId="11" xfId="0" applyNumberFormat="1" applyFont="1" applyFill="1" applyBorder="1" applyAlignment="1">
      <alignment horizontal="center" vertical="center" wrapText="1"/>
    </xf>
    <xf numFmtId="14" fontId="9" fillId="40" borderId="11" xfId="0" applyNumberFormat="1" applyFont="1" applyFill="1" applyBorder="1" applyAlignment="1">
      <alignment horizontal="center" vertical="center" wrapText="1"/>
    </xf>
    <xf numFmtId="172" fontId="9" fillId="40" borderId="11" xfId="44" applyNumberFormat="1" applyFont="1" applyFill="1" applyBorder="1" applyAlignment="1">
      <alignment horizontal="left" vertical="center" wrapText="1"/>
    </xf>
    <xf numFmtId="172" fontId="15" fillId="40" borderId="11" xfId="44" applyNumberFormat="1" applyFont="1" applyFill="1" applyBorder="1" applyAlignment="1">
      <alignment horizontal="center" vertical="center" wrapText="1"/>
    </xf>
    <xf numFmtId="0" fontId="77" fillId="40" borderId="16" xfId="0" applyNumberFormat="1" applyFont="1" applyFill="1" applyBorder="1" applyAlignment="1">
      <alignment horizontal="center" vertical="center" wrapText="1"/>
    </xf>
    <xf numFmtId="0" fontId="76" fillId="39" borderId="16" xfId="0" applyFont="1" applyFill="1" applyBorder="1" applyAlignment="1">
      <alignment horizontal="center" vertical="center" wrapText="1"/>
    </xf>
    <xf numFmtId="0" fontId="9" fillId="0" borderId="11" xfId="61" applyFont="1" applyFill="1" applyBorder="1" applyAlignment="1">
      <alignment horizontal="left" vertical="center" wrapText="1"/>
      <protection/>
    </xf>
    <xf numFmtId="3" fontId="9" fillId="0" borderId="11" xfId="42" applyNumberFormat="1" applyFont="1" applyFill="1" applyBorder="1" applyAlignment="1">
      <alignment horizontal="center" vertical="center" wrapText="1"/>
    </xf>
    <xf numFmtId="0" fontId="9" fillId="0" borderId="16" xfId="61" applyNumberFormat="1" applyFont="1" applyFill="1" applyBorder="1" applyAlignment="1">
      <alignment horizontal="center" vertical="center" wrapText="1"/>
      <protection/>
    </xf>
    <xf numFmtId="14" fontId="9" fillId="0" borderId="11" xfId="61" applyNumberFormat="1" applyFont="1" applyFill="1" applyBorder="1" applyAlignment="1">
      <alignment vertical="center" wrapText="1"/>
      <protection/>
    </xf>
    <xf numFmtId="0" fontId="9" fillId="0" borderId="18" xfId="61" applyFont="1" applyFill="1" applyBorder="1" applyAlignment="1">
      <alignment vertical="center" wrapText="1"/>
      <protection/>
    </xf>
    <xf numFmtId="3" fontId="9" fillId="0" borderId="11" xfId="42" applyNumberFormat="1" applyFont="1" applyFill="1" applyBorder="1" applyAlignment="1">
      <alignment vertical="center" wrapText="1"/>
    </xf>
    <xf numFmtId="172" fontId="9" fillId="0" borderId="11" xfId="42" applyNumberFormat="1" applyFont="1" applyFill="1" applyBorder="1" applyAlignment="1">
      <alignment vertical="center" wrapText="1"/>
    </xf>
    <xf numFmtId="3" fontId="9" fillId="0" borderId="18" xfId="0" applyNumberFormat="1" applyFont="1" applyFill="1" applyBorder="1" applyAlignment="1">
      <alignment vertical="center" wrapText="1"/>
    </xf>
    <xf numFmtId="0" fontId="9" fillId="0" borderId="11" xfId="61" applyNumberFormat="1" applyFont="1" applyFill="1" applyBorder="1" applyAlignment="1">
      <alignment vertical="center" wrapText="1"/>
      <protection/>
    </xf>
    <xf numFmtId="3" fontId="9" fillId="0" borderId="20" xfId="42" applyNumberFormat="1" applyFont="1" applyFill="1" applyBorder="1" applyAlignment="1">
      <alignment vertical="center" wrapText="1"/>
    </xf>
    <xf numFmtId="172" fontId="9" fillId="0" borderId="14" xfId="42" applyNumberFormat="1" applyFont="1" applyFill="1" applyBorder="1" applyAlignment="1">
      <alignment vertical="center" wrapText="1"/>
    </xf>
    <xf numFmtId="0" fontId="9" fillId="0" borderId="11" xfId="0" applyFont="1" applyFill="1" applyBorder="1" applyAlignment="1">
      <alignment horizontal="left" vertical="center" wrapText="1"/>
    </xf>
    <xf numFmtId="0" fontId="13" fillId="0" borderId="11"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76" fillId="39" borderId="11" xfId="0" applyFont="1" applyFill="1" applyBorder="1" applyAlignment="1">
      <alignment horizontal="center" vertical="center" wrapText="1"/>
    </xf>
    <xf numFmtId="0" fontId="6" fillId="0" borderId="0" xfId="0" applyFont="1" applyAlignment="1">
      <alignment horizontal="center" vertical="center" wrapText="1"/>
    </xf>
    <xf numFmtId="0" fontId="78" fillId="0" borderId="10" xfId="0" applyFont="1" applyBorder="1" applyAlignment="1">
      <alignment horizontal="right" vertical="top"/>
    </xf>
    <xf numFmtId="0" fontId="5" fillId="0" borderId="0" xfId="0" applyFont="1" applyAlignment="1">
      <alignment horizontal="left" vertical="center" wrapText="1"/>
    </xf>
    <xf numFmtId="0" fontId="75" fillId="39" borderId="0" xfId="0" applyFont="1" applyFill="1" applyBorder="1" applyAlignment="1">
      <alignment horizontal="center" vertical="center" wrapText="1"/>
    </xf>
    <xf numFmtId="172" fontId="14" fillId="39" borderId="0" xfId="42" applyNumberFormat="1" applyFont="1" applyFill="1" applyBorder="1" applyAlignment="1">
      <alignment horizontal="center" vertical="center" wrapText="1"/>
    </xf>
    <xf numFmtId="0" fontId="69" fillId="0" borderId="0" xfId="0" applyFont="1" applyAlignment="1">
      <alignment horizontal="left"/>
    </xf>
    <xf numFmtId="0" fontId="69" fillId="0" borderId="0" xfId="0" applyFont="1" applyAlignment="1">
      <alignment horizontal="center"/>
    </xf>
    <xf numFmtId="0" fontId="68" fillId="0" borderId="11"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79" fillId="42" borderId="11" xfId="0" applyFont="1" applyFill="1" applyBorder="1" applyAlignment="1">
      <alignment horizontal="center" vertical="center"/>
    </xf>
    <xf numFmtId="0" fontId="37" fillId="43" borderId="11" xfId="0" applyFont="1" applyFill="1" applyBorder="1" applyAlignment="1">
      <alignment horizontal="center" vertical="center" wrapText="1"/>
    </xf>
    <xf numFmtId="0" fontId="37" fillId="35" borderId="11" xfId="0" applyFont="1" applyFill="1" applyBorder="1" applyAlignment="1">
      <alignment horizontal="center" vertical="center" wrapText="1"/>
    </xf>
    <xf numFmtId="0" fontId="37" fillId="36" borderId="11" xfId="0" applyFont="1" applyFill="1" applyBorder="1" applyAlignment="1">
      <alignment horizontal="center" vertical="center" wrapText="1"/>
    </xf>
    <xf numFmtId="0" fontId="80" fillId="44" borderId="11" xfId="0" applyFont="1" applyFill="1" applyBorder="1" applyAlignment="1">
      <alignment horizontal="center" vertical="center" wrapText="1"/>
    </xf>
    <xf numFmtId="0" fontId="81" fillId="8" borderId="0" xfId="0" applyFont="1" applyFill="1" applyBorder="1" applyAlignment="1">
      <alignment horizontal="center" vertical="center"/>
    </xf>
    <xf numFmtId="0" fontId="82" fillId="44" borderId="11" xfId="0" applyFont="1" applyFill="1" applyBorder="1" applyAlignment="1">
      <alignment horizontal="center" vertical="center" wrapText="1"/>
    </xf>
    <xf numFmtId="0" fontId="0" fillId="0" borderId="0" xfId="0" applyAlignment="1" applyProtection="1">
      <alignment horizontal="right" vertical="top"/>
      <protection locked="0"/>
    </xf>
    <xf numFmtId="10" fontId="66" fillId="0" borderId="16" xfId="64" applyNumberFormat="1" applyFont="1" applyBorder="1" applyAlignment="1" applyProtection="1">
      <alignment horizontal="center" vertical="center" wrapText="1"/>
      <protection/>
    </xf>
    <xf numFmtId="10" fontId="66" fillId="0" borderId="21" xfId="64" applyNumberFormat="1" applyFont="1" applyBorder="1" applyAlignment="1" applyProtection="1">
      <alignment horizontal="center" vertical="center" wrapText="1"/>
      <protection/>
    </xf>
    <xf numFmtId="10" fontId="66" fillId="0" borderId="12" xfId="64" applyNumberFormat="1" applyFont="1" applyBorder="1" applyAlignment="1" applyProtection="1">
      <alignment horizontal="center" vertical="center" wrapText="1"/>
      <protection/>
    </xf>
    <xf numFmtId="0" fontId="66" fillId="0" borderId="11" xfId="0" applyFont="1" applyBorder="1" applyAlignment="1" applyProtection="1">
      <alignment horizontal="center" vertical="center"/>
      <protection locked="0"/>
    </xf>
    <xf numFmtId="0" fontId="83" fillId="38" borderId="0" xfId="0" applyFont="1" applyFill="1" applyAlignment="1" applyProtection="1">
      <alignment horizontal="center" vertical="center"/>
      <protection locked="0"/>
    </xf>
    <xf numFmtId="0" fontId="83" fillId="37" borderId="0" xfId="0" applyFont="1" applyFill="1" applyAlignment="1" applyProtection="1">
      <alignment horizontal="center"/>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Sheet1"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_Bieu mau nghiep vu ngay 19.6" xfId="60"/>
    <cellStyle name="Normal_Sheet1" xfId="61"/>
    <cellStyle name="Note" xfId="62"/>
    <cellStyle name="Output" xfId="63"/>
    <cellStyle name="Percent" xfId="64"/>
    <cellStyle name="Title" xfId="65"/>
    <cellStyle name="Total" xfId="66"/>
    <cellStyle name="Warning Text" xfId="67"/>
  </cellStyles>
  <dxfs count="36">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indexed="13"/>
        </patternFill>
      </fill>
    </dxf>
    <dxf>
      <fill>
        <patternFill>
          <bgColor indexed="13"/>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indexed="10"/>
        </patternFill>
      </fill>
    </dxf>
    <dxf>
      <fill>
        <patternFill>
          <bgColor indexed="1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indexed="10"/>
        </patternFill>
      </fill>
    </dxf>
    <dxf>
      <fill>
        <patternFill>
          <bgColor indexed="1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indexed="51"/>
        </patternFill>
      </fill>
    </dxf>
    <dxf>
      <fill>
        <patternFill>
          <bgColor rgb="FFFFC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314325</xdr:colOff>
      <xdr:row>3</xdr:row>
      <xdr:rowOff>247650</xdr:rowOff>
    </xdr:from>
    <xdr:to>
      <xdr:col>10</xdr:col>
      <xdr:colOff>342900</xdr:colOff>
      <xdr:row>3</xdr:row>
      <xdr:rowOff>247650</xdr:rowOff>
    </xdr:to>
    <xdr:sp>
      <xdr:nvSpPr>
        <xdr:cNvPr id="1" name="Straight Connector 4"/>
        <xdr:cNvSpPr>
          <a:spLocks/>
        </xdr:cNvSpPr>
      </xdr:nvSpPr>
      <xdr:spPr>
        <a:xfrm>
          <a:off x="7381875" y="885825"/>
          <a:ext cx="971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GHOSTV~1\LOCALS~1\Temp\Rar$DI13.609\Danh%20s&#225;ch%20&#225;n%20ng&#226;n%20h&#224;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2">
        <row r="6">
          <cell r="C6" t="str">
            <v>=:Các Ngân hàng chính sách (Nhà nước):=</v>
          </cell>
        </row>
        <row r="7">
          <cell r="C7" t="str">
            <v>Ngân hàng Chính sách Xã hội Việt Nam (VBSP)</v>
          </cell>
        </row>
        <row r="8">
          <cell r="C8" t="str">
            <v>Ngân hàng Phát triển Việt Nam (VDB)</v>
          </cell>
        </row>
        <row r="9">
          <cell r="C9" t="str">
            <v>=:Ngân hàng Hợp tác xã:=</v>
          </cell>
        </row>
        <row r="10">
          <cell r="C10" t="str">
            <v>Các Quỹ tín dụng nhân dân cơ sở (Quỹ tín dụng phường, xã)</v>
          </cell>
        </row>
        <row r="11">
          <cell r="C11" t="str">
            <v>Ngân hàng hợp tác xã Việt Nam (Co-op bank, trước đây là Quỹ tín dụng nhân dân trung ương)</v>
          </cell>
        </row>
        <row r="12">
          <cell r="C12" t="str">
            <v>=:Ngân hàng Thương Mại Nhà nước:=</v>
          </cell>
        </row>
        <row r="13">
          <cell r="C13" t="str">
            <v>Đại Dương (Oceanbank)</v>
          </cell>
        </row>
        <row r="14">
          <cell r="C14" t="str">
            <v>Nông nghiệp và Phát triển Nông thôn Việt Nam  (Agribank)</v>
          </cell>
        </row>
        <row r="15">
          <cell r="C15" t="str">
            <v>Xây dựng Việt Nam (CBBANK, VNCB)</v>
          </cell>
        </row>
        <row r="16">
          <cell r="C16" t="str">
            <v>=:Ngân hàng thương mại cổ phần:=</v>
          </cell>
        </row>
        <row r="17">
          <cell r="C17" t="str">
            <v>Á Châu (Asia Commercial Bank, ACB)</v>
          </cell>
        </row>
        <row r="18">
          <cell r="C18" t="str">
            <v>An Bình (ABBank)</v>
          </cell>
        </row>
        <row r="19">
          <cell r="C19" t="str">
            <v>Bản Việt (VIET CAPITAL BANK, VCCB)</v>
          </cell>
        </row>
        <row r="20">
          <cell r="C20" t="str">
            <v>Bảo Việt (BaoVietBank, BVB)</v>
          </cell>
        </row>
        <row r="21">
          <cell r="C21" t="str">
            <v>Bắc Á (NASBank, NASB)</v>
          </cell>
        </row>
        <row r="22">
          <cell r="C22" t="str">
            <v>Bưu Điện Liên Việt (LienVietPostBank)</v>
          </cell>
        </row>
        <row r="23">
          <cell r="C23" t="str">
            <v>Công Thương Việt Nam (Vietinbank)</v>
          </cell>
        </row>
        <row r="24">
          <cell r="C24" t="str">
            <v>Dầu Khí Toàn Cầu (GPBank)</v>
          </cell>
        </row>
        <row r="25">
          <cell r="C25" t="str">
            <v>Đại Chúng (PVcom Bank)</v>
          </cell>
        </row>
        <row r="26">
          <cell r="C26" t="str">
            <v>Đầu tư và Phát triển Việt Nam (BIDV)</v>
          </cell>
        </row>
        <row r="27">
          <cell r="C27" t="str">
            <v>Đông Á (DAB)</v>
          </cell>
        </row>
        <row r="28">
          <cell r="C28" t="str">
            <v>Đông Nam Á (SeABank)</v>
          </cell>
        </row>
        <row r="29">
          <cell r="C29" t="str">
            <v>Hàng hải (Maritime Bank, MSB)</v>
          </cell>
        </row>
        <row r="30">
          <cell r="C30" t="str">
            <v>Kiên Long (KienLongBank)</v>
          </cell>
        </row>
        <row r="31">
          <cell r="C31" t="str">
            <v>Kỹ Thương (Techcombank)</v>
          </cell>
        </row>
        <row r="32">
          <cell r="C32" t="str">
            <v>Nam Á (Nam A Bank)</v>
          </cell>
        </row>
        <row r="33">
          <cell r="C33" t="str">
            <v>Ngoại thương (Vietcombank)</v>
          </cell>
        </row>
        <row r="34">
          <cell r="C34" t="str">
            <v>Phát Triển Mê Kông (MDB)</v>
          </cell>
        </row>
        <row r="35">
          <cell r="C35" t="str">
            <v>Phát triển Thành phố Hồ Chí Minh (HDBank)</v>
          </cell>
        </row>
        <row r="36">
          <cell r="C36" t="str">
            <v>Phương Đông (Orient Commercial Bank, OCB)</v>
          </cell>
        </row>
        <row r="37">
          <cell r="C37" t="str">
            <v>Phương Nam (PNB)</v>
          </cell>
        </row>
        <row r="38">
          <cell r="C38" t="str">
            <v>Quân Đội (Military Bank, MB)</v>
          </cell>
        </row>
        <row r="39">
          <cell r="C39" t="str">
            <v>Quốc Dân (National Citizen Bank, NVB)</v>
          </cell>
        </row>
        <row r="40">
          <cell r="C40" t="str">
            <v>Quốc tế (VIBBank, VIB)</v>
          </cell>
        </row>
        <row r="41">
          <cell r="C41" t="str">
            <v>Sài Gòn (Sài Gòn, SCB)</v>
          </cell>
        </row>
        <row r="42">
          <cell r="C42" t="str">
            <v>Sài Gòn Công Thương (Saigonbank)</v>
          </cell>
        </row>
        <row r="43">
          <cell r="C43" t="str">
            <v>Sài Gòn Thương Tín (Sacombank)</v>
          </cell>
        </row>
        <row r="44">
          <cell r="C44" t="str">
            <v>Sài Gòn-Hà Nội (SHBank, SHB)</v>
          </cell>
        </row>
        <row r="45">
          <cell r="C45" t="str">
            <v>Tiên Phong (Tien Phong Bank, TP Bank)</v>
          </cell>
        </row>
        <row r="46">
          <cell r="C46" t="str">
            <v>Việt Á (VietABank, VAB)</v>
          </cell>
        </row>
        <row r="47">
          <cell r="C47" t="str">
            <v>Việt Nam Thịnh Vượng (VPBank)</v>
          </cell>
        </row>
        <row r="48">
          <cell r="C48" t="str">
            <v>Việt Nam Thương Tín (VietBank)</v>
          </cell>
        </row>
        <row r="49">
          <cell r="C49" t="str">
            <v>Xăng dầu Petrolimex (Petrolimex Group Bank, PG Bank)</v>
          </cell>
        </row>
        <row r="50">
          <cell r="C50" t="str">
            <v>Xuất Nhập Khẩu Việt Nam (Eximbank, EIB)</v>
          </cell>
        </row>
        <row r="51">
          <cell r="C51" t="str">
            <v>=:Ngân hàng 100% vốn nước ngoài:=</v>
          </cell>
        </row>
        <row r="52">
          <cell r="C52" t="str">
            <v>ANZ Việt Nam (ANZVL)</v>
          </cell>
        </row>
        <row r="53">
          <cell r="C53" t="str">
            <v>Hong Leong Việt Nam (HLBVN)</v>
          </cell>
        </row>
        <row r="54">
          <cell r="C54" t="str">
            <v>HSBC Việt Nam (HSBC)</v>
          </cell>
        </row>
        <row r="55">
          <cell r="C55" t="str">
            <v>Shinhan Việt Nam (SHBVN)</v>
          </cell>
        </row>
        <row r="56">
          <cell r="C56" t="str">
            <v>Standard Chartered Việt Nam (SCBVL)</v>
          </cell>
        </row>
        <row r="57">
          <cell r="C57" t="str">
            <v>=:Ngân hàng liên doanh:=</v>
          </cell>
        </row>
        <row r="58">
          <cell r="C58" t="str">
            <v>Indovina (IVB)</v>
          </cell>
        </row>
        <row r="59">
          <cell r="C59" t="str">
            <v>VID Public Bank</v>
          </cell>
        </row>
        <row r="60">
          <cell r="C60" t="str">
            <v>Việt – Nga (VRB)</v>
          </cell>
        </row>
        <row r="61">
          <cell r="C61" t="str">
            <v>Việt – Thái (VSB)</v>
          </cell>
        </row>
        <row r="62">
          <cell r="C62" t="str">
            <v>=:Công ty tài chính:=</v>
          </cell>
        </row>
        <row r="63">
          <cell r="C63" t="str">
            <v>Công ty tài chính cổ phần Điện Lực</v>
          </cell>
        </row>
        <row r="64">
          <cell r="C64" t="str">
            <v>Công ty tài chính cổ phần Handico</v>
          </cell>
        </row>
        <row r="65">
          <cell r="C65" t="str">
            <v>Công ty tài chính cổ phần Sông Đà </v>
          </cell>
        </row>
        <row r="66">
          <cell r="C66" t="str">
            <v>Công ty tài chính cổ phần Vinaconex-Viettel</v>
          </cell>
        </row>
        <row r="67">
          <cell r="C67" t="str">
            <v>Công ty tài chính cổ phần Xi Măng</v>
          </cell>
        </row>
        <row r="68">
          <cell r="C68" t="str">
            <v>Công ty tài chính TNHH HD Saison</v>
          </cell>
        </row>
        <row r="69">
          <cell r="C69" t="str">
            <v>Công ty tài chính TNHH MTV Bưu điện</v>
          </cell>
        </row>
        <row r="70">
          <cell r="C70" t="str">
            <v>Công ty tài chính TNHH MTV Cao su Việt Nam</v>
          </cell>
        </row>
        <row r="71">
          <cell r="C71" t="str">
            <v>Công ty tài chính TNHH MTV Home credit Việt Nam</v>
          </cell>
        </row>
        <row r="72">
          <cell r="C72" t="str">
            <v>Công ty tài chính TNHH MTV Kỹ thương</v>
          </cell>
        </row>
        <row r="73">
          <cell r="C73" t="str">
            <v>Công ty tài chính TNHH MTV Mirae Asset (Việt Nam)</v>
          </cell>
        </row>
        <row r="74">
          <cell r="C74" t="str">
            <v>Công ty tài chính TNHH MTV Ngân hàng TMCP Hàng Hải Việt Nam</v>
          </cell>
        </row>
        <row r="75">
          <cell r="C75" t="str">
            <v>Công ty tài chính TNHH MTV Ngân hàng Việt Nam Thịnh Vượng </v>
          </cell>
        </row>
        <row r="76">
          <cell r="C76" t="str">
            <v>Công ty tài chính TNHH MTV Prudential Việt Nam</v>
          </cell>
        </row>
        <row r="77">
          <cell r="C77" t="str">
            <v>Công ty tài chính TNHH MTV Quốc tế Việt Nam JACCS</v>
          </cell>
        </row>
        <row r="78">
          <cell r="C78" t="str">
            <v>Công ty tài chính TNHH MTV Tàu thuỷ</v>
          </cell>
        </row>
        <row r="79">
          <cell r="C79" t="str">
            <v>Công ty tài chính TNHH MTV Toyota Việt Nam </v>
          </cell>
        </row>
        <row r="80">
          <cell r="C80" t="str">
            <v>=:Công ty cho thuê tài chính:=</v>
          </cell>
        </row>
        <row r="81">
          <cell r="C81" t="str">
            <v>Công ty CTTC I Ngân hàng Nông nghiệp và Phát triển Nông thôn Việt Nam</v>
          </cell>
        </row>
        <row r="82">
          <cell r="C82" t="str">
            <v>Công ty CTTC II Ngân hàng Nông nghiệp và Phát triển Nông thôn Việt Nam</v>
          </cell>
        </row>
        <row r="83">
          <cell r="C83" t="str">
            <v>Công ty CTTC TNHH MTV Công nghiệp Tàu thuỷ</v>
          </cell>
        </row>
        <row r="84">
          <cell r="C84" t="str">
            <v>Công ty CTTC TNHH MTV Kexim Việt Nam</v>
          </cell>
        </row>
        <row r="85">
          <cell r="C85" t="str">
            <v>Công ty CTTC TNHH MTV Ngân hàng Á Châu</v>
          </cell>
        </row>
        <row r="86">
          <cell r="C86" t="str">
            <v>Công ty CTTC TNHH MTV Ngân hàng Công thương Việt Nam</v>
          </cell>
        </row>
        <row r="87">
          <cell r="C87" t="str">
            <v>Công ty CTTC TNHH MTV Ngân hàng Đầu tư và Phát triển Việt Nam</v>
          </cell>
        </row>
        <row r="88">
          <cell r="C88" t="str">
            <v>Công ty TNHH CTTC Quốc tế Chailease</v>
          </cell>
        </row>
        <row r="89">
          <cell r="C89" t="str">
            <v>Công ty TNHH CTTC Quốc tế Việt Nam</v>
          </cell>
        </row>
        <row r="90">
          <cell r="C90" t="str">
            <v>Công ty TNHH MTV CTTC Ngân hàng Ngoại thương Việt Nam</v>
          </cell>
        </row>
        <row r="91">
          <cell r="C91" t="str">
            <v>Công ty TNHH MTV CTTC Ngân hàng Sài Gòn Thương Tín</v>
          </cell>
        </row>
        <row r="92">
          <cell r="C92" t="str">
            <v>=:Ngân hàng khác tại Việt Nam:=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352"/>
  <sheetViews>
    <sheetView tabSelected="1" view="pageBreakPreview" zoomScale="85" zoomScaleNormal="85" zoomScaleSheetLayoutView="85" zoomScalePageLayoutView="0" workbookViewId="0" topLeftCell="A256">
      <selection activeCell="B64" sqref="B64"/>
    </sheetView>
  </sheetViews>
  <sheetFormatPr defaultColWidth="9.00390625" defaultRowHeight="15"/>
  <cols>
    <col min="1" max="1" width="5.00390625" style="3" customWidth="1"/>
    <col min="2" max="2" width="13.140625" style="3" customWidth="1"/>
    <col min="3" max="3" width="11.7109375" style="25" customWidth="1"/>
    <col min="4" max="4" width="9.421875" style="3" customWidth="1"/>
    <col min="5" max="5" width="10.00390625" style="3" customWidth="1"/>
    <col min="6" max="6" width="13.421875" style="70" customWidth="1"/>
    <col min="7" max="7" width="15.00390625" style="3" customWidth="1"/>
    <col min="8" max="8" width="15.421875" style="3" customWidth="1"/>
    <col min="9" max="9" width="12.8515625" style="3" customWidth="1"/>
    <col min="10" max="10" width="14.140625" style="3" customWidth="1"/>
    <col min="11" max="11" width="12.7109375" style="3" customWidth="1"/>
    <col min="12" max="12" width="8.421875" style="73" customWidth="1"/>
    <col min="13" max="16384" width="9.00390625" style="3" customWidth="1"/>
  </cols>
  <sheetData>
    <row r="1" spans="1:12" ht="4.5" customHeight="1">
      <c r="A1" s="307"/>
      <c r="B1" s="307"/>
      <c r="C1" s="47"/>
      <c r="D1" s="2"/>
      <c r="E1" s="2"/>
      <c r="F1" s="66"/>
      <c r="G1" s="2"/>
      <c r="H1" s="2"/>
      <c r="I1" s="2"/>
      <c r="J1" s="2"/>
      <c r="K1" s="308"/>
      <c r="L1" s="308"/>
    </row>
    <row r="2" spans="1:12" ht="17.25" customHeight="1">
      <c r="A2" s="311" t="s">
        <v>262</v>
      </c>
      <c r="B2" s="311"/>
      <c r="C2" s="74"/>
      <c r="D2" s="310" t="s">
        <v>386</v>
      </c>
      <c r="E2" s="310"/>
      <c r="F2" s="310"/>
      <c r="G2" s="310"/>
      <c r="H2" s="310"/>
      <c r="I2" s="302" t="s">
        <v>1244</v>
      </c>
      <c r="J2" s="302"/>
      <c r="K2" s="302"/>
      <c r="L2" s="302"/>
    </row>
    <row r="3" spans="1:12" ht="28.5" customHeight="1">
      <c r="A3" s="304" t="s">
        <v>1242</v>
      </c>
      <c r="B3" s="304"/>
      <c r="C3" s="304"/>
      <c r="D3" s="310"/>
      <c r="E3" s="310"/>
      <c r="F3" s="310"/>
      <c r="G3" s="310"/>
      <c r="H3" s="310"/>
      <c r="I3" s="302"/>
      <c r="J3" s="302"/>
      <c r="K3" s="302"/>
      <c r="L3" s="302"/>
    </row>
    <row r="4" spans="1:12" ht="21" customHeight="1">
      <c r="A4" s="311" t="s">
        <v>261</v>
      </c>
      <c r="B4" s="311"/>
      <c r="C4" s="74"/>
      <c r="D4" s="310"/>
      <c r="E4" s="310"/>
      <c r="F4" s="310"/>
      <c r="G4" s="310"/>
      <c r="H4" s="310"/>
      <c r="I4" s="302"/>
      <c r="J4" s="302"/>
      <c r="K4" s="302"/>
      <c r="L4" s="302"/>
    </row>
    <row r="5" spans="1:12" ht="19.5" customHeight="1">
      <c r="A5" s="304" t="s">
        <v>1243</v>
      </c>
      <c r="B5" s="304"/>
      <c r="C5" s="304"/>
      <c r="D5" s="2"/>
      <c r="E5" s="2"/>
      <c r="F5" s="66"/>
      <c r="G5" s="2"/>
      <c r="H5" s="2"/>
      <c r="I5" s="302"/>
      <c r="J5" s="302"/>
      <c r="K5" s="302"/>
      <c r="L5" s="302"/>
    </row>
    <row r="6" spans="1:12" ht="20.25" customHeight="1">
      <c r="A6" s="4"/>
      <c r="B6" s="4"/>
      <c r="C6" s="48"/>
      <c r="D6" s="5"/>
      <c r="E6" s="5"/>
      <c r="F6" s="67"/>
      <c r="G6" s="5"/>
      <c r="H6" s="5"/>
      <c r="I6" s="5"/>
      <c r="J6" s="303" t="s">
        <v>2</v>
      </c>
      <c r="K6" s="303"/>
      <c r="L6" s="303"/>
    </row>
    <row r="7" spans="1:12" s="6" customFormat="1" ht="77.25" customHeight="1">
      <c r="A7" s="309" t="s">
        <v>9</v>
      </c>
      <c r="B7" s="72" t="s">
        <v>23</v>
      </c>
      <c r="C7" s="72" t="s">
        <v>24</v>
      </c>
      <c r="D7" s="72" t="s">
        <v>17</v>
      </c>
      <c r="E7" s="72" t="s">
        <v>25</v>
      </c>
      <c r="F7" s="68" t="s">
        <v>18</v>
      </c>
      <c r="G7" s="72" t="s">
        <v>26</v>
      </c>
      <c r="H7" s="72" t="s">
        <v>3</v>
      </c>
      <c r="I7" s="72" t="s">
        <v>4</v>
      </c>
      <c r="J7" s="72" t="s">
        <v>5</v>
      </c>
      <c r="K7" s="87" t="s">
        <v>6</v>
      </c>
      <c r="L7" s="72" t="s">
        <v>8</v>
      </c>
    </row>
    <row r="8" spans="1:12" s="6" customFormat="1" ht="18.75" customHeight="1">
      <c r="A8" s="309"/>
      <c r="B8" s="7">
        <v>1</v>
      </c>
      <c r="C8" s="8" t="s">
        <v>10</v>
      </c>
      <c r="D8" s="8" t="s">
        <v>11</v>
      </c>
      <c r="E8" s="8" t="s">
        <v>12</v>
      </c>
      <c r="F8" s="69" t="s">
        <v>13</v>
      </c>
      <c r="G8" s="8" t="s">
        <v>14</v>
      </c>
      <c r="H8" s="8" t="s">
        <v>15</v>
      </c>
      <c r="I8" s="8" t="s">
        <v>16</v>
      </c>
      <c r="J8" s="8" t="s">
        <v>22</v>
      </c>
      <c r="K8" s="8" t="s">
        <v>20</v>
      </c>
      <c r="L8" s="8" t="s">
        <v>21</v>
      </c>
    </row>
    <row r="9" spans="1:12" s="158" customFormat="1" ht="37.5" customHeight="1">
      <c r="A9" s="154"/>
      <c r="B9" s="155" t="s">
        <v>7</v>
      </c>
      <c r="C9" s="156">
        <f>COUNTA(C11:C352)</f>
        <v>321</v>
      </c>
      <c r="D9" s="156">
        <f>COUNTA(D11:D352)</f>
        <v>321</v>
      </c>
      <c r="E9" s="156">
        <f>COUNTA(E11:E352)</f>
        <v>321</v>
      </c>
      <c r="F9" s="156">
        <f>COUNTA(F11:F352)</f>
        <v>321</v>
      </c>
      <c r="G9" s="156">
        <f>COUNTA(G11:G352)</f>
        <v>321</v>
      </c>
      <c r="H9" s="157">
        <f>SUM(H29:H347)</f>
        <v>1831717135</v>
      </c>
      <c r="I9" s="157">
        <f>SUM(I29:I347)</f>
        <v>143109733</v>
      </c>
      <c r="J9" s="157">
        <f>SUM(J29:J347)</f>
        <v>1688608402</v>
      </c>
      <c r="K9" s="156">
        <f>COUNTA(K11:K352)</f>
        <v>321</v>
      </c>
      <c r="L9" s="156">
        <f>COUNTA(L11:L352)</f>
        <v>131</v>
      </c>
    </row>
    <row r="10" spans="1:12" s="158" customFormat="1" ht="25.5" customHeight="1">
      <c r="A10" s="154" t="s">
        <v>1236</v>
      </c>
      <c r="B10" s="155" t="s">
        <v>1237</v>
      </c>
      <c r="C10" s="156"/>
      <c r="D10" s="156"/>
      <c r="E10" s="156"/>
      <c r="F10" s="156"/>
      <c r="G10" s="156"/>
      <c r="H10" s="157"/>
      <c r="I10" s="157"/>
      <c r="J10" s="157"/>
      <c r="K10" s="156"/>
      <c r="L10" s="156"/>
    </row>
    <row r="11" spans="1:12" s="162" customFormat="1" ht="25.5" customHeight="1">
      <c r="A11" s="159">
        <v>1</v>
      </c>
      <c r="B11" s="159" t="s">
        <v>1176</v>
      </c>
      <c r="C11" s="160" t="s">
        <v>1177</v>
      </c>
      <c r="D11" s="160" t="s">
        <v>1178</v>
      </c>
      <c r="E11" s="160" t="s">
        <v>1179</v>
      </c>
      <c r="F11" s="126" t="s">
        <v>111</v>
      </c>
      <c r="G11" s="160" t="s">
        <v>1180</v>
      </c>
      <c r="H11" s="127">
        <v>4900696</v>
      </c>
      <c r="I11" s="127">
        <v>634951</v>
      </c>
      <c r="J11" s="127">
        <f aca="true" t="shared" si="0" ref="J11:J26">H11-I11</f>
        <v>4265745</v>
      </c>
      <c r="K11" s="161" t="s">
        <v>264</v>
      </c>
      <c r="L11" s="160" t="s">
        <v>1181</v>
      </c>
    </row>
    <row r="12" spans="1:12" s="162" customFormat="1" ht="25.5" customHeight="1">
      <c r="A12" s="163">
        <v>2</v>
      </c>
      <c r="B12" s="159" t="s">
        <v>1182</v>
      </c>
      <c r="C12" s="164" t="s">
        <v>1183</v>
      </c>
      <c r="D12" s="165">
        <v>95</v>
      </c>
      <c r="E12" s="165" t="s">
        <v>1051</v>
      </c>
      <c r="F12" s="126" t="s">
        <v>113</v>
      </c>
      <c r="G12" s="165" t="s">
        <v>1184</v>
      </c>
      <c r="H12" s="128">
        <v>94025015</v>
      </c>
      <c r="I12" s="129">
        <v>23304304</v>
      </c>
      <c r="J12" s="129">
        <f t="shared" si="0"/>
        <v>70720711</v>
      </c>
      <c r="K12" s="130" t="s">
        <v>264</v>
      </c>
      <c r="L12" s="165" t="s">
        <v>1185</v>
      </c>
    </row>
    <row r="13" spans="1:12" s="162" customFormat="1" ht="25.5" customHeight="1">
      <c r="A13" s="163">
        <v>3</v>
      </c>
      <c r="B13" s="159" t="s">
        <v>1132</v>
      </c>
      <c r="C13" s="164" t="s">
        <v>1186</v>
      </c>
      <c r="D13" s="165">
        <v>123</v>
      </c>
      <c r="E13" s="165" t="s">
        <v>1187</v>
      </c>
      <c r="F13" s="126" t="s">
        <v>113</v>
      </c>
      <c r="G13" s="165" t="s">
        <v>1188</v>
      </c>
      <c r="H13" s="131">
        <v>30570319</v>
      </c>
      <c r="I13" s="132">
        <v>8579738</v>
      </c>
      <c r="J13" s="133">
        <f t="shared" si="0"/>
        <v>21990581</v>
      </c>
      <c r="K13" s="130" t="s">
        <v>264</v>
      </c>
      <c r="L13" s="165" t="s">
        <v>1189</v>
      </c>
    </row>
    <row r="14" spans="1:12" s="162" customFormat="1" ht="25.5" customHeight="1">
      <c r="A14" s="163">
        <v>4</v>
      </c>
      <c r="B14" s="166" t="s">
        <v>1190</v>
      </c>
      <c r="C14" s="167">
        <v>41809</v>
      </c>
      <c r="D14" s="168" t="s">
        <v>1191</v>
      </c>
      <c r="E14" s="167">
        <v>42230</v>
      </c>
      <c r="F14" s="75" t="s">
        <v>113</v>
      </c>
      <c r="G14" s="93" t="s">
        <v>1192</v>
      </c>
      <c r="H14" s="134">
        <v>289377849</v>
      </c>
      <c r="I14" s="134">
        <v>0</v>
      </c>
      <c r="J14" s="169">
        <f t="shared" si="0"/>
        <v>289377849</v>
      </c>
      <c r="K14" s="161" t="s">
        <v>264</v>
      </c>
      <c r="L14" s="170" t="s">
        <v>1193</v>
      </c>
    </row>
    <row r="15" spans="1:12" s="162" customFormat="1" ht="25.5" customHeight="1">
      <c r="A15" s="171">
        <v>5</v>
      </c>
      <c r="B15" s="135" t="s">
        <v>1194</v>
      </c>
      <c r="C15" s="115">
        <v>41543</v>
      </c>
      <c r="D15" s="136" t="s">
        <v>1195</v>
      </c>
      <c r="E15" s="115">
        <v>41821</v>
      </c>
      <c r="F15" s="75" t="s">
        <v>99</v>
      </c>
      <c r="G15" s="172" t="s">
        <v>1196</v>
      </c>
      <c r="H15" s="173">
        <v>7146212</v>
      </c>
      <c r="I15" s="173">
        <v>0</v>
      </c>
      <c r="J15" s="174">
        <f t="shared" si="0"/>
        <v>7146212</v>
      </c>
      <c r="K15" s="114" t="s">
        <v>264</v>
      </c>
      <c r="L15" s="170" t="s">
        <v>1193</v>
      </c>
    </row>
    <row r="16" spans="1:12" s="162" customFormat="1" ht="25.5" customHeight="1">
      <c r="A16" s="163">
        <v>6</v>
      </c>
      <c r="B16" s="166" t="s">
        <v>1197</v>
      </c>
      <c r="C16" s="167">
        <v>40899</v>
      </c>
      <c r="D16" s="168" t="s">
        <v>1198</v>
      </c>
      <c r="E16" s="167">
        <v>41648</v>
      </c>
      <c r="F16" s="75" t="s">
        <v>103</v>
      </c>
      <c r="G16" s="93" t="s">
        <v>1199</v>
      </c>
      <c r="H16" s="134">
        <v>38543653</v>
      </c>
      <c r="I16" s="134">
        <v>5500000</v>
      </c>
      <c r="J16" s="169">
        <f t="shared" si="0"/>
        <v>33043653</v>
      </c>
      <c r="K16" s="161" t="s">
        <v>264</v>
      </c>
      <c r="L16" s="170" t="s">
        <v>1200</v>
      </c>
    </row>
    <row r="17" spans="1:12" s="162" customFormat="1" ht="25.5" customHeight="1">
      <c r="A17" s="163">
        <v>7</v>
      </c>
      <c r="B17" s="166" t="s">
        <v>1201</v>
      </c>
      <c r="C17" s="167">
        <v>36483</v>
      </c>
      <c r="D17" s="168" t="s">
        <v>1202</v>
      </c>
      <c r="E17" s="167">
        <v>36606</v>
      </c>
      <c r="F17" s="75" t="s">
        <v>113</v>
      </c>
      <c r="G17" s="93" t="s">
        <v>1203</v>
      </c>
      <c r="H17" s="134">
        <v>28448397</v>
      </c>
      <c r="I17" s="134">
        <v>10902694</v>
      </c>
      <c r="J17" s="169">
        <f t="shared" si="0"/>
        <v>17545703</v>
      </c>
      <c r="K17" s="161" t="s">
        <v>264</v>
      </c>
      <c r="L17" s="170"/>
    </row>
    <row r="18" spans="1:12" s="162" customFormat="1" ht="25.5" customHeight="1">
      <c r="A18" s="163">
        <v>8</v>
      </c>
      <c r="B18" s="159" t="s">
        <v>1204</v>
      </c>
      <c r="C18" s="160" t="s">
        <v>1205</v>
      </c>
      <c r="D18" s="160" t="s">
        <v>1206</v>
      </c>
      <c r="E18" s="160" t="s">
        <v>1207</v>
      </c>
      <c r="F18" s="126" t="s">
        <v>113</v>
      </c>
      <c r="G18" s="160" t="s">
        <v>1208</v>
      </c>
      <c r="H18" s="127">
        <v>25940396</v>
      </c>
      <c r="I18" s="127">
        <v>1650427</v>
      </c>
      <c r="J18" s="127">
        <f t="shared" si="0"/>
        <v>24289969</v>
      </c>
      <c r="K18" s="161" t="s">
        <v>264</v>
      </c>
      <c r="L18" s="170" t="s">
        <v>1209</v>
      </c>
    </row>
    <row r="19" spans="1:12" s="162" customFormat="1" ht="25.5" customHeight="1">
      <c r="A19" s="163">
        <v>9</v>
      </c>
      <c r="B19" s="135" t="s">
        <v>1210</v>
      </c>
      <c r="C19" s="164">
        <v>41123</v>
      </c>
      <c r="D19" s="165">
        <v>144</v>
      </c>
      <c r="E19" s="164">
        <v>41155</v>
      </c>
      <c r="F19" s="126" t="s">
        <v>113</v>
      </c>
      <c r="G19" s="136" t="s">
        <v>1211</v>
      </c>
      <c r="H19" s="124">
        <v>44424976</v>
      </c>
      <c r="I19" s="133">
        <v>19636744</v>
      </c>
      <c r="J19" s="133">
        <f t="shared" si="0"/>
        <v>24788232</v>
      </c>
      <c r="K19" s="175" t="s">
        <v>264</v>
      </c>
      <c r="L19" s="165" t="s">
        <v>1212</v>
      </c>
    </row>
    <row r="20" spans="1:12" s="162" customFormat="1" ht="25.5" customHeight="1">
      <c r="A20" s="163">
        <v>10</v>
      </c>
      <c r="B20" s="135" t="s">
        <v>1213</v>
      </c>
      <c r="C20" s="164">
        <v>41792</v>
      </c>
      <c r="D20" s="165">
        <v>55</v>
      </c>
      <c r="E20" s="164">
        <v>42065</v>
      </c>
      <c r="F20" s="126" t="s">
        <v>113</v>
      </c>
      <c r="G20" s="136" t="s">
        <v>1214</v>
      </c>
      <c r="H20" s="124">
        <v>5761520</v>
      </c>
      <c r="I20" s="133">
        <v>0</v>
      </c>
      <c r="J20" s="133">
        <f t="shared" si="0"/>
        <v>5761520</v>
      </c>
      <c r="K20" s="175" t="s">
        <v>264</v>
      </c>
      <c r="L20" s="165" t="s">
        <v>1215</v>
      </c>
    </row>
    <row r="21" spans="1:12" s="162" customFormat="1" ht="25.5" customHeight="1">
      <c r="A21" s="163">
        <v>11</v>
      </c>
      <c r="B21" s="135" t="s">
        <v>1216</v>
      </c>
      <c r="C21" s="164">
        <v>41387</v>
      </c>
      <c r="D21" s="165">
        <v>201</v>
      </c>
      <c r="E21" s="164">
        <v>42044</v>
      </c>
      <c r="F21" s="126" t="s">
        <v>99</v>
      </c>
      <c r="G21" s="136" t="s">
        <v>1199</v>
      </c>
      <c r="H21" s="124">
        <v>5743960</v>
      </c>
      <c r="I21" s="133">
        <v>397012</v>
      </c>
      <c r="J21" s="133">
        <f t="shared" si="0"/>
        <v>5346948</v>
      </c>
      <c r="K21" s="175" t="s">
        <v>264</v>
      </c>
      <c r="L21" s="165" t="s">
        <v>1217</v>
      </c>
    </row>
    <row r="22" spans="1:12" s="162" customFormat="1" ht="25.5" customHeight="1">
      <c r="A22" s="163">
        <v>12</v>
      </c>
      <c r="B22" s="135" t="s">
        <v>1218</v>
      </c>
      <c r="C22" s="164">
        <v>40871</v>
      </c>
      <c r="D22" s="165">
        <v>167</v>
      </c>
      <c r="E22" s="164">
        <v>40991</v>
      </c>
      <c r="F22" s="126" t="s">
        <v>1219</v>
      </c>
      <c r="G22" s="136" t="s">
        <v>1220</v>
      </c>
      <c r="H22" s="124">
        <v>18429241</v>
      </c>
      <c r="I22" s="133">
        <v>2765461</v>
      </c>
      <c r="J22" s="133">
        <f t="shared" si="0"/>
        <v>15663780</v>
      </c>
      <c r="K22" s="175" t="s">
        <v>264</v>
      </c>
      <c r="L22" s="165" t="s">
        <v>1221</v>
      </c>
    </row>
    <row r="23" spans="1:12" s="162" customFormat="1" ht="25.5" customHeight="1">
      <c r="A23" s="163">
        <v>13</v>
      </c>
      <c r="B23" s="135" t="s">
        <v>1176</v>
      </c>
      <c r="C23" s="164">
        <v>41179</v>
      </c>
      <c r="D23" s="165">
        <v>334</v>
      </c>
      <c r="E23" s="164">
        <v>41473</v>
      </c>
      <c r="F23" s="126" t="s">
        <v>113</v>
      </c>
      <c r="G23" s="136" t="s">
        <v>1222</v>
      </c>
      <c r="H23" s="124">
        <v>5832805</v>
      </c>
      <c r="I23" s="133">
        <v>475600</v>
      </c>
      <c r="J23" s="133">
        <f t="shared" si="0"/>
        <v>5357205</v>
      </c>
      <c r="K23" s="175" t="s">
        <v>264</v>
      </c>
      <c r="L23" s="165" t="s">
        <v>1223</v>
      </c>
    </row>
    <row r="24" spans="1:12" s="162" customFormat="1" ht="25.5" customHeight="1">
      <c r="A24" s="163">
        <v>14</v>
      </c>
      <c r="B24" s="135" t="s">
        <v>1132</v>
      </c>
      <c r="C24" s="164">
        <v>41512</v>
      </c>
      <c r="D24" s="165">
        <v>51</v>
      </c>
      <c r="E24" s="164">
        <v>42024</v>
      </c>
      <c r="F24" s="126" t="s">
        <v>109</v>
      </c>
      <c r="G24" s="136" t="s">
        <v>1224</v>
      </c>
      <c r="H24" s="124">
        <v>6224785</v>
      </c>
      <c r="I24" s="133">
        <f>1246190+2004280</f>
        <v>3250470</v>
      </c>
      <c r="J24" s="133">
        <f t="shared" si="0"/>
        <v>2974315</v>
      </c>
      <c r="K24" s="175" t="s">
        <v>264</v>
      </c>
      <c r="L24" s="165" t="s">
        <v>1225</v>
      </c>
    </row>
    <row r="25" spans="1:12" s="162" customFormat="1" ht="25.5" customHeight="1">
      <c r="A25" s="163">
        <v>15</v>
      </c>
      <c r="B25" s="166" t="s">
        <v>1226</v>
      </c>
      <c r="C25" s="167">
        <v>41512</v>
      </c>
      <c r="D25" s="168" t="s">
        <v>1227</v>
      </c>
      <c r="E25" s="167">
        <v>42165</v>
      </c>
      <c r="F25" s="75" t="s">
        <v>282</v>
      </c>
      <c r="G25" s="93" t="s">
        <v>1228</v>
      </c>
      <c r="H25" s="134">
        <v>170813632</v>
      </c>
      <c r="I25" s="134">
        <v>1140800</v>
      </c>
      <c r="J25" s="169">
        <f t="shared" si="0"/>
        <v>169672832</v>
      </c>
      <c r="K25" s="161" t="s">
        <v>264</v>
      </c>
      <c r="L25" s="170" t="s">
        <v>1229</v>
      </c>
    </row>
    <row r="26" spans="1:12" s="162" customFormat="1" ht="30.75" customHeight="1">
      <c r="A26" s="163">
        <v>16</v>
      </c>
      <c r="B26" s="166" t="s">
        <v>1230</v>
      </c>
      <c r="C26" s="167">
        <v>42221</v>
      </c>
      <c r="D26" s="168" t="s">
        <v>1231</v>
      </c>
      <c r="E26" s="167">
        <v>42285</v>
      </c>
      <c r="F26" s="75" t="s">
        <v>113</v>
      </c>
      <c r="G26" s="93" t="s">
        <v>1232</v>
      </c>
      <c r="H26" s="134">
        <v>16821338</v>
      </c>
      <c r="I26" s="134">
        <v>0</v>
      </c>
      <c r="J26" s="169">
        <f t="shared" si="0"/>
        <v>16821338</v>
      </c>
      <c r="K26" s="161" t="s">
        <v>264</v>
      </c>
      <c r="L26" s="170" t="s">
        <v>1233</v>
      </c>
    </row>
    <row r="27" spans="1:12" s="158" customFormat="1" ht="39" customHeight="1">
      <c r="A27" s="154" t="s">
        <v>1234</v>
      </c>
      <c r="B27" s="155" t="s">
        <v>1235</v>
      </c>
      <c r="C27" s="156"/>
      <c r="D27" s="156"/>
      <c r="E27" s="156"/>
      <c r="F27" s="156"/>
      <c r="G27" s="156"/>
      <c r="H27" s="157"/>
      <c r="I27" s="157"/>
      <c r="J27" s="157"/>
      <c r="K27" s="156"/>
      <c r="L27" s="156"/>
    </row>
    <row r="28" spans="1:12" s="158" customFormat="1" ht="25.5" customHeight="1">
      <c r="A28" s="154" t="s">
        <v>0</v>
      </c>
      <c r="B28" s="155" t="s">
        <v>476</v>
      </c>
      <c r="C28" s="156"/>
      <c r="D28" s="156"/>
      <c r="E28" s="156"/>
      <c r="F28" s="156"/>
      <c r="G28" s="156"/>
      <c r="H28" s="157"/>
      <c r="I28" s="157"/>
      <c r="J28" s="157"/>
      <c r="K28" s="156"/>
      <c r="L28" s="156"/>
    </row>
    <row r="29" spans="1:13" s="162" customFormat="1" ht="72" customHeight="1">
      <c r="A29" s="176">
        <v>1</v>
      </c>
      <c r="B29" s="177" t="s">
        <v>387</v>
      </c>
      <c r="C29" s="178">
        <v>41472</v>
      </c>
      <c r="D29" s="136" t="s">
        <v>388</v>
      </c>
      <c r="E29" s="115">
        <v>41628</v>
      </c>
      <c r="F29" s="89" t="s">
        <v>109</v>
      </c>
      <c r="G29" s="136" t="s">
        <v>389</v>
      </c>
      <c r="H29" s="174">
        <v>481688</v>
      </c>
      <c r="I29" s="174">
        <v>140000</v>
      </c>
      <c r="J29" s="174">
        <v>341688</v>
      </c>
      <c r="K29" s="179" t="s">
        <v>264</v>
      </c>
      <c r="L29" s="180" t="s">
        <v>435</v>
      </c>
      <c r="M29" s="162" t="s">
        <v>476</v>
      </c>
    </row>
    <row r="30" spans="1:12" s="162" customFormat="1" ht="44.25" customHeight="1">
      <c r="A30" s="176">
        <v>2</v>
      </c>
      <c r="B30" s="177" t="s">
        <v>390</v>
      </c>
      <c r="C30" s="178">
        <v>41228</v>
      </c>
      <c r="D30" s="136" t="s">
        <v>391</v>
      </c>
      <c r="E30" s="115">
        <v>41688</v>
      </c>
      <c r="F30" s="89" t="s">
        <v>107</v>
      </c>
      <c r="G30" s="136" t="s">
        <v>392</v>
      </c>
      <c r="H30" s="174">
        <v>341474</v>
      </c>
      <c r="I30" s="174"/>
      <c r="J30" s="174">
        <v>341474</v>
      </c>
      <c r="K30" s="179" t="s">
        <v>265</v>
      </c>
      <c r="L30" s="180"/>
    </row>
    <row r="31" spans="1:12" s="162" customFormat="1" ht="39" customHeight="1">
      <c r="A31" s="176">
        <v>3</v>
      </c>
      <c r="B31" s="177" t="s">
        <v>393</v>
      </c>
      <c r="C31" s="178">
        <v>41228</v>
      </c>
      <c r="D31" s="136" t="s">
        <v>394</v>
      </c>
      <c r="E31" s="115">
        <v>41688</v>
      </c>
      <c r="F31" s="89" t="s">
        <v>107</v>
      </c>
      <c r="G31" s="136" t="s">
        <v>392</v>
      </c>
      <c r="H31" s="174">
        <v>962018</v>
      </c>
      <c r="I31" s="174"/>
      <c r="J31" s="174">
        <v>962018</v>
      </c>
      <c r="K31" s="179" t="s">
        <v>265</v>
      </c>
      <c r="L31" s="180"/>
    </row>
    <row r="32" spans="1:12" s="162" customFormat="1" ht="36" customHeight="1">
      <c r="A32" s="176">
        <v>4</v>
      </c>
      <c r="B32" s="177" t="s">
        <v>395</v>
      </c>
      <c r="C32" s="178">
        <v>41176</v>
      </c>
      <c r="D32" s="136" t="s">
        <v>396</v>
      </c>
      <c r="E32" s="115">
        <v>41389</v>
      </c>
      <c r="F32" s="89" t="s">
        <v>107</v>
      </c>
      <c r="G32" s="136" t="s">
        <v>397</v>
      </c>
      <c r="H32" s="174">
        <v>1061971</v>
      </c>
      <c r="I32" s="174">
        <v>127000</v>
      </c>
      <c r="J32" s="174">
        <v>934971</v>
      </c>
      <c r="K32" s="179" t="s">
        <v>264</v>
      </c>
      <c r="L32" s="180" t="s">
        <v>436</v>
      </c>
    </row>
    <row r="33" spans="1:12" s="162" customFormat="1" ht="48" customHeight="1">
      <c r="A33" s="176">
        <v>5</v>
      </c>
      <c r="B33" s="177" t="s">
        <v>398</v>
      </c>
      <c r="C33" s="178">
        <v>41186</v>
      </c>
      <c r="D33" s="136" t="s">
        <v>399</v>
      </c>
      <c r="E33" s="115">
        <v>41485</v>
      </c>
      <c r="F33" s="89" t="s">
        <v>107</v>
      </c>
      <c r="G33" s="136" t="s">
        <v>400</v>
      </c>
      <c r="H33" s="174">
        <v>2413610</v>
      </c>
      <c r="I33" s="174">
        <v>520000</v>
      </c>
      <c r="J33" s="174">
        <v>1893610</v>
      </c>
      <c r="K33" s="179" t="s">
        <v>264</v>
      </c>
      <c r="L33" s="180" t="s">
        <v>436</v>
      </c>
    </row>
    <row r="34" spans="1:12" s="162" customFormat="1" ht="48" customHeight="1">
      <c r="A34" s="176">
        <v>6</v>
      </c>
      <c r="B34" s="177" t="s">
        <v>401</v>
      </c>
      <c r="C34" s="178">
        <v>41410</v>
      </c>
      <c r="D34" s="136" t="s">
        <v>402</v>
      </c>
      <c r="E34" s="115">
        <v>41736</v>
      </c>
      <c r="F34" s="89" t="s">
        <v>107</v>
      </c>
      <c r="G34" s="136" t="s">
        <v>403</v>
      </c>
      <c r="H34" s="174">
        <v>1115354</v>
      </c>
      <c r="I34" s="174"/>
      <c r="J34" s="174">
        <v>1115354</v>
      </c>
      <c r="K34" s="179" t="s">
        <v>264</v>
      </c>
      <c r="L34" s="180"/>
    </row>
    <row r="35" spans="1:12" s="162" customFormat="1" ht="49.5" customHeight="1">
      <c r="A35" s="176">
        <v>7</v>
      </c>
      <c r="B35" s="177" t="s">
        <v>393</v>
      </c>
      <c r="C35" s="178">
        <v>41138</v>
      </c>
      <c r="D35" s="136" t="s">
        <v>404</v>
      </c>
      <c r="E35" s="115">
        <v>41796</v>
      </c>
      <c r="F35" s="89" t="s">
        <v>283</v>
      </c>
      <c r="G35" s="136" t="s">
        <v>405</v>
      </c>
      <c r="H35" s="174">
        <v>35016146</v>
      </c>
      <c r="I35" s="174">
        <v>33060000</v>
      </c>
      <c r="J35" s="174">
        <v>1956146</v>
      </c>
      <c r="K35" s="179" t="s">
        <v>264</v>
      </c>
      <c r="L35" s="180"/>
    </row>
    <row r="36" spans="1:12" s="162" customFormat="1" ht="50.25" customHeight="1">
      <c r="A36" s="176">
        <v>8</v>
      </c>
      <c r="B36" s="177" t="s">
        <v>406</v>
      </c>
      <c r="C36" s="178">
        <v>41722</v>
      </c>
      <c r="D36" s="136" t="s">
        <v>407</v>
      </c>
      <c r="E36" s="115">
        <v>41926</v>
      </c>
      <c r="F36" s="89" t="s">
        <v>277</v>
      </c>
      <c r="G36" s="136" t="s">
        <v>405</v>
      </c>
      <c r="H36" s="174">
        <v>149655007</v>
      </c>
      <c r="I36" s="174"/>
      <c r="J36" s="174">
        <v>149655007</v>
      </c>
      <c r="K36" s="179" t="s">
        <v>264</v>
      </c>
      <c r="L36" s="180" t="s">
        <v>433</v>
      </c>
    </row>
    <row r="37" spans="1:12" s="162" customFormat="1" ht="44.25" customHeight="1">
      <c r="A37" s="176">
        <v>9</v>
      </c>
      <c r="B37" s="177" t="s">
        <v>408</v>
      </c>
      <c r="C37" s="178">
        <v>41845</v>
      </c>
      <c r="D37" s="136" t="s">
        <v>409</v>
      </c>
      <c r="E37" s="115">
        <v>41953</v>
      </c>
      <c r="F37" s="89" t="s">
        <v>111</v>
      </c>
      <c r="G37" s="136" t="s">
        <v>405</v>
      </c>
      <c r="H37" s="174">
        <v>362145290</v>
      </c>
      <c r="I37" s="174"/>
      <c r="J37" s="174">
        <v>362145290</v>
      </c>
      <c r="K37" s="179" t="s">
        <v>264</v>
      </c>
      <c r="L37" s="180" t="s">
        <v>433</v>
      </c>
    </row>
    <row r="38" spans="1:12" s="162" customFormat="1" ht="48.75" customHeight="1">
      <c r="A38" s="176">
        <v>10</v>
      </c>
      <c r="B38" s="177" t="s">
        <v>410</v>
      </c>
      <c r="C38" s="178">
        <v>41866</v>
      </c>
      <c r="D38" s="136" t="s">
        <v>411</v>
      </c>
      <c r="E38" s="115">
        <v>42163</v>
      </c>
      <c r="F38" s="89" t="s">
        <v>96</v>
      </c>
      <c r="G38" s="136" t="s">
        <v>412</v>
      </c>
      <c r="H38" s="174">
        <v>3619258</v>
      </c>
      <c r="I38" s="174"/>
      <c r="J38" s="174">
        <v>3619258</v>
      </c>
      <c r="K38" s="179" t="s">
        <v>264</v>
      </c>
      <c r="L38" s="180" t="s">
        <v>437</v>
      </c>
    </row>
    <row r="39" spans="1:12" s="162" customFormat="1" ht="45.75" customHeight="1">
      <c r="A39" s="176">
        <v>11</v>
      </c>
      <c r="B39" s="177" t="s">
        <v>387</v>
      </c>
      <c r="C39" s="178">
        <v>42277</v>
      </c>
      <c r="D39" s="136" t="s">
        <v>413</v>
      </c>
      <c r="E39" s="115">
        <v>42381</v>
      </c>
      <c r="F39" s="89" t="s">
        <v>90</v>
      </c>
      <c r="G39" s="136" t="s">
        <v>414</v>
      </c>
      <c r="H39" s="174">
        <v>2524520</v>
      </c>
      <c r="I39" s="174"/>
      <c r="J39" s="174">
        <v>2524520</v>
      </c>
      <c r="K39" s="179" t="s">
        <v>264</v>
      </c>
      <c r="L39" s="180"/>
    </row>
    <row r="40" spans="1:12" s="162" customFormat="1" ht="60" customHeight="1">
      <c r="A40" s="176">
        <v>12</v>
      </c>
      <c r="B40" s="177" t="s">
        <v>393</v>
      </c>
      <c r="C40" s="178">
        <v>41704</v>
      </c>
      <c r="D40" s="136" t="s">
        <v>415</v>
      </c>
      <c r="E40" s="115">
        <v>42353</v>
      </c>
      <c r="F40" s="89" t="s">
        <v>89</v>
      </c>
      <c r="G40" s="136" t="s">
        <v>416</v>
      </c>
      <c r="H40" s="174">
        <v>1450446</v>
      </c>
      <c r="I40" s="174"/>
      <c r="J40" s="174">
        <v>1450446</v>
      </c>
      <c r="K40" s="179" t="s">
        <v>264</v>
      </c>
      <c r="L40" s="180"/>
    </row>
    <row r="41" spans="1:12" s="162" customFormat="1" ht="48.75" customHeight="1">
      <c r="A41" s="176">
        <v>13</v>
      </c>
      <c r="B41" s="177" t="s">
        <v>390</v>
      </c>
      <c r="C41" s="178">
        <v>41852</v>
      </c>
      <c r="D41" s="136" t="s">
        <v>417</v>
      </c>
      <c r="E41" s="115">
        <v>42320</v>
      </c>
      <c r="F41" s="89" t="s">
        <v>282</v>
      </c>
      <c r="G41" s="136" t="s">
        <v>418</v>
      </c>
      <c r="H41" s="174">
        <v>2167300</v>
      </c>
      <c r="I41" s="174"/>
      <c r="J41" s="174">
        <v>2167300</v>
      </c>
      <c r="K41" s="179" t="s">
        <v>264</v>
      </c>
      <c r="L41" s="180" t="s">
        <v>434</v>
      </c>
    </row>
    <row r="42" spans="1:12" s="162" customFormat="1" ht="46.5" customHeight="1">
      <c r="A42" s="176">
        <v>14</v>
      </c>
      <c r="B42" s="177" t="s">
        <v>419</v>
      </c>
      <c r="C42" s="178">
        <v>42146</v>
      </c>
      <c r="D42" s="136" t="s">
        <v>420</v>
      </c>
      <c r="E42" s="115">
        <v>42318</v>
      </c>
      <c r="F42" s="89" t="s">
        <v>282</v>
      </c>
      <c r="G42" s="136" t="s">
        <v>421</v>
      </c>
      <c r="H42" s="174">
        <v>1911235</v>
      </c>
      <c r="I42" s="174"/>
      <c r="J42" s="174">
        <v>1911235</v>
      </c>
      <c r="K42" s="179" t="s">
        <v>264</v>
      </c>
      <c r="L42" s="180"/>
    </row>
    <row r="43" spans="1:12" s="162" customFormat="1" ht="33.75" customHeight="1">
      <c r="A43" s="176">
        <v>15</v>
      </c>
      <c r="B43" s="177" t="s">
        <v>422</v>
      </c>
      <c r="C43" s="178">
        <v>41869</v>
      </c>
      <c r="D43" s="136" t="s">
        <v>423</v>
      </c>
      <c r="E43" s="115">
        <v>42353</v>
      </c>
      <c r="F43" s="89" t="s">
        <v>100</v>
      </c>
      <c r="G43" s="136" t="s">
        <v>424</v>
      </c>
      <c r="H43" s="174">
        <v>6027553</v>
      </c>
      <c r="I43" s="174"/>
      <c r="J43" s="174">
        <v>6027553</v>
      </c>
      <c r="K43" s="179" t="s">
        <v>264</v>
      </c>
      <c r="L43" s="180"/>
    </row>
    <row r="44" spans="1:12" s="162" customFormat="1" ht="45.75" customHeight="1">
      <c r="A44" s="176">
        <v>16</v>
      </c>
      <c r="B44" s="177" t="s">
        <v>422</v>
      </c>
      <c r="C44" s="178">
        <v>42234</v>
      </c>
      <c r="D44" s="136" t="s">
        <v>425</v>
      </c>
      <c r="E44" s="115">
        <v>42328</v>
      </c>
      <c r="F44" s="89" t="s">
        <v>109</v>
      </c>
      <c r="G44" s="136" t="s">
        <v>426</v>
      </c>
      <c r="H44" s="174">
        <v>326693</v>
      </c>
      <c r="I44" s="174"/>
      <c r="J44" s="174">
        <v>326693</v>
      </c>
      <c r="K44" s="179" t="s">
        <v>264</v>
      </c>
      <c r="L44" s="180"/>
    </row>
    <row r="45" spans="1:12" s="162" customFormat="1" ht="53.25" customHeight="1">
      <c r="A45" s="176">
        <v>17</v>
      </c>
      <c r="B45" s="177" t="s">
        <v>427</v>
      </c>
      <c r="C45" s="178">
        <v>42087</v>
      </c>
      <c r="D45" s="136" t="s">
        <v>428</v>
      </c>
      <c r="E45" s="115">
        <v>42376</v>
      </c>
      <c r="F45" s="89" t="s">
        <v>345</v>
      </c>
      <c r="G45" s="136" t="s">
        <v>429</v>
      </c>
      <c r="H45" s="174">
        <v>67595584</v>
      </c>
      <c r="I45" s="174"/>
      <c r="J45" s="174">
        <v>67595584</v>
      </c>
      <c r="K45" s="179" t="s">
        <v>384</v>
      </c>
      <c r="L45" s="180"/>
    </row>
    <row r="46" spans="1:12" s="162" customFormat="1" ht="57.75" customHeight="1">
      <c r="A46" s="176">
        <v>18</v>
      </c>
      <c r="B46" s="177" t="s">
        <v>430</v>
      </c>
      <c r="C46" s="178">
        <v>41887</v>
      </c>
      <c r="D46" s="136" t="s">
        <v>431</v>
      </c>
      <c r="E46" s="115">
        <v>42417</v>
      </c>
      <c r="F46" s="89" t="s">
        <v>113</v>
      </c>
      <c r="G46" s="136" t="s">
        <v>432</v>
      </c>
      <c r="H46" s="174">
        <v>2503400</v>
      </c>
      <c r="I46" s="174"/>
      <c r="J46" s="174">
        <v>2503400</v>
      </c>
      <c r="K46" s="179" t="s">
        <v>264</v>
      </c>
      <c r="L46" s="180"/>
    </row>
    <row r="47" spans="1:12" s="158" customFormat="1" ht="57.75" customHeight="1">
      <c r="A47" s="181" t="s">
        <v>1</v>
      </c>
      <c r="B47" s="182" t="s">
        <v>477</v>
      </c>
      <c r="C47" s="183"/>
      <c r="D47" s="184"/>
      <c r="E47" s="185"/>
      <c r="F47" s="91"/>
      <c r="G47" s="184"/>
      <c r="H47" s="186"/>
      <c r="I47" s="186"/>
      <c r="J47" s="186"/>
      <c r="K47" s="187"/>
      <c r="L47" s="188"/>
    </row>
    <row r="48" spans="1:12" s="162" customFormat="1" ht="57.75" customHeight="1">
      <c r="A48" s="189">
        <v>1</v>
      </c>
      <c r="B48" s="190" t="s">
        <v>438</v>
      </c>
      <c r="C48" s="191" t="s">
        <v>439</v>
      </c>
      <c r="D48" s="192" t="s">
        <v>440</v>
      </c>
      <c r="E48" s="192" t="s">
        <v>441</v>
      </c>
      <c r="F48" s="90" t="s">
        <v>113</v>
      </c>
      <c r="G48" s="193" t="s">
        <v>442</v>
      </c>
      <c r="H48" s="194">
        <v>1148000</v>
      </c>
      <c r="I48" s="194">
        <v>0</v>
      </c>
      <c r="J48" s="195">
        <v>1148000</v>
      </c>
      <c r="K48" s="196" t="s">
        <v>264</v>
      </c>
      <c r="L48" s="197" t="s">
        <v>443</v>
      </c>
    </row>
    <row r="49" spans="1:12" s="162" customFormat="1" ht="57.75" customHeight="1">
      <c r="A49" s="198">
        <v>2</v>
      </c>
      <c r="B49" s="199" t="s">
        <v>444</v>
      </c>
      <c r="C49" s="200">
        <v>42072</v>
      </c>
      <c r="D49" s="136" t="s">
        <v>445</v>
      </c>
      <c r="E49" s="136" t="s">
        <v>446</v>
      </c>
      <c r="F49" s="75" t="s">
        <v>282</v>
      </c>
      <c r="G49" s="201" t="s">
        <v>447</v>
      </c>
      <c r="H49" s="202">
        <v>694447</v>
      </c>
      <c r="I49" s="202">
        <v>0</v>
      </c>
      <c r="J49" s="174">
        <v>694447</v>
      </c>
      <c r="K49" s="114" t="s">
        <v>264</v>
      </c>
      <c r="L49" s="160" t="s">
        <v>443</v>
      </c>
    </row>
    <row r="50" spans="1:12" s="162" customFormat="1" ht="57.75" customHeight="1">
      <c r="A50" s="198">
        <v>3</v>
      </c>
      <c r="B50" s="199" t="s">
        <v>448</v>
      </c>
      <c r="C50" s="200">
        <v>41982</v>
      </c>
      <c r="D50" s="136" t="s">
        <v>449</v>
      </c>
      <c r="E50" s="136" t="s">
        <v>450</v>
      </c>
      <c r="F50" s="75" t="s">
        <v>276</v>
      </c>
      <c r="G50" s="201" t="s">
        <v>451</v>
      </c>
      <c r="H50" s="202">
        <v>1525202</v>
      </c>
      <c r="I50" s="202">
        <v>0</v>
      </c>
      <c r="J50" s="174">
        <v>1525202</v>
      </c>
      <c r="K50" s="114" t="s">
        <v>264</v>
      </c>
      <c r="L50" s="160" t="s">
        <v>443</v>
      </c>
    </row>
    <row r="51" spans="1:12" s="162" customFormat="1" ht="57.75" customHeight="1">
      <c r="A51" s="198">
        <v>4</v>
      </c>
      <c r="B51" s="199" t="s">
        <v>452</v>
      </c>
      <c r="C51" s="200">
        <v>42189</v>
      </c>
      <c r="D51" s="136" t="s">
        <v>453</v>
      </c>
      <c r="E51" s="136" t="s">
        <v>454</v>
      </c>
      <c r="F51" s="75" t="s">
        <v>282</v>
      </c>
      <c r="G51" s="201" t="s">
        <v>455</v>
      </c>
      <c r="H51" s="202">
        <v>525330</v>
      </c>
      <c r="I51" s="202">
        <v>0</v>
      </c>
      <c r="J51" s="174">
        <v>525330</v>
      </c>
      <c r="K51" s="114" t="s">
        <v>264</v>
      </c>
      <c r="L51" s="160" t="s">
        <v>456</v>
      </c>
    </row>
    <row r="52" spans="1:12" s="162" customFormat="1" ht="57.75" customHeight="1">
      <c r="A52" s="198">
        <v>5</v>
      </c>
      <c r="B52" s="199" t="s">
        <v>457</v>
      </c>
      <c r="C52" s="200">
        <v>42220</v>
      </c>
      <c r="D52" s="136" t="s">
        <v>458</v>
      </c>
      <c r="E52" s="136" t="s">
        <v>459</v>
      </c>
      <c r="F52" s="75" t="s">
        <v>111</v>
      </c>
      <c r="G52" s="201" t="s">
        <v>460</v>
      </c>
      <c r="H52" s="202">
        <v>376544</v>
      </c>
      <c r="I52" s="202">
        <v>0</v>
      </c>
      <c r="J52" s="174">
        <v>376544</v>
      </c>
      <c r="K52" s="114" t="s">
        <v>264</v>
      </c>
      <c r="L52" s="160" t="s">
        <v>443</v>
      </c>
    </row>
    <row r="53" spans="1:12" s="162" customFormat="1" ht="57.75" customHeight="1">
      <c r="A53" s="198">
        <v>6</v>
      </c>
      <c r="B53" s="199" t="s">
        <v>461</v>
      </c>
      <c r="C53" s="200">
        <v>42160</v>
      </c>
      <c r="D53" s="136" t="s">
        <v>462</v>
      </c>
      <c r="E53" s="136" t="s">
        <v>463</v>
      </c>
      <c r="F53" s="75" t="s">
        <v>88</v>
      </c>
      <c r="G53" s="201" t="s">
        <v>464</v>
      </c>
      <c r="H53" s="202">
        <v>347187</v>
      </c>
      <c r="I53" s="202">
        <v>0</v>
      </c>
      <c r="J53" s="174">
        <v>347187</v>
      </c>
      <c r="K53" s="114" t="s">
        <v>264</v>
      </c>
      <c r="L53" s="160" t="s">
        <v>443</v>
      </c>
    </row>
    <row r="54" spans="1:12" s="162" customFormat="1" ht="57.75" customHeight="1">
      <c r="A54" s="198">
        <v>7</v>
      </c>
      <c r="B54" s="199" t="s">
        <v>461</v>
      </c>
      <c r="C54" s="203" t="s">
        <v>465</v>
      </c>
      <c r="D54" s="136" t="s">
        <v>466</v>
      </c>
      <c r="E54" s="136" t="s">
        <v>463</v>
      </c>
      <c r="F54" s="75" t="s">
        <v>113</v>
      </c>
      <c r="G54" s="201" t="s">
        <v>467</v>
      </c>
      <c r="H54" s="202">
        <v>1655673</v>
      </c>
      <c r="I54" s="202">
        <v>0</v>
      </c>
      <c r="J54" s="174">
        <v>1655673</v>
      </c>
      <c r="K54" s="114" t="s">
        <v>264</v>
      </c>
      <c r="L54" s="160" t="s">
        <v>456</v>
      </c>
    </row>
    <row r="55" spans="1:12" s="162" customFormat="1" ht="57.75" customHeight="1">
      <c r="A55" s="198">
        <v>8</v>
      </c>
      <c r="B55" s="199" t="s">
        <v>468</v>
      </c>
      <c r="C55" s="203" t="s">
        <v>469</v>
      </c>
      <c r="D55" s="136" t="s">
        <v>470</v>
      </c>
      <c r="E55" s="136" t="s">
        <v>459</v>
      </c>
      <c r="F55" s="75" t="s">
        <v>111</v>
      </c>
      <c r="G55" s="201" t="s">
        <v>471</v>
      </c>
      <c r="H55" s="202">
        <v>1821301</v>
      </c>
      <c r="I55" s="202">
        <v>0</v>
      </c>
      <c r="J55" s="174">
        <v>1821301</v>
      </c>
      <c r="K55" s="114" t="s">
        <v>264</v>
      </c>
      <c r="L55" s="160" t="s">
        <v>443</v>
      </c>
    </row>
    <row r="56" spans="1:12" s="162" customFormat="1" ht="57.75" customHeight="1">
      <c r="A56" s="198">
        <v>9</v>
      </c>
      <c r="B56" s="199" t="s">
        <v>472</v>
      </c>
      <c r="C56" s="200">
        <v>41949</v>
      </c>
      <c r="D56" s="136" t="s">
        <v>473</v>
      </c>
      <c r="E56" s="136" t="s">
        <v>474</v>
      </c>
      <c r="F56" s="75" t="s">
        <v>99</v>
      </c>
      <c r="G56" s="201" t="s">
        <v>475</v>
      </c>
      <c r="H56" s="202">
        <v>3734252</v>
      </c>
      <c r="I56" s="202">
        <v>0</v>
      </c>
      <c r="J56" s="174">
        <v>3734252</v>
      </c>
      <c r="K56" s="114" t="s">
        <v>264</v>
      </c>
      <c r="L56" s="160" t="s">
        <v>443</v>
      </c>
    </row>
    <row r="57" spans="1:12" s="162" customFormat="1" ht="57.75" customHeight="1">
      <c r="A57" s="198">
        <v>1</v>
      </c>
      <c r="B57" s="199" t="s">
        <v>478</v>
      </c>
      <c r="C57" s="200">
        <v>42258</v>
      </c>
      <c r="D57" s="136" t="s">
        <v>479</v>
      </c>
      <c r="E57" s="115">
        <v>42291</v>
      </c>
      <c r="F57" s="75" t="s">
        <v>104</v>
      </c>
      <c r="G57" s="201" t="s">
        <v>480</v>
      </c>
      <c r="H57" s="202">
        <v>2043</v>
      </c>
      <c r="I57" s="202">
        <v>2043</v>
      </c>
      <c r="J57" s="174">
        <f>H57-I57</f>
        <v>0</v>
      </c>
      <c r="K57" s="114" t="s">
        <v>271</v>
      </c>
      <c r="L57" s="180"/>
    </row>
    <row r="58" spans="1:12" s="162" customFormat="1" ht="57.75" customHeight="1">
      <c r="A58" s="198">
        <v>2</v>
      </c>
      <c r="B58" s="199" t="s">
        <v>481</v>
      </c>
      <c r="C58" s="200">
        <v>42262</v>
      </c>
      <c r="D58" s="136" t="s">
        <v>482</v>
      </c>
      <c r="E58" s="115">
        <v>42291</v>
      </c>
      <c r="F58" s="75" t="s">
        <v>104</v>
      </c>
      <c r="G58" s="201" t="s">
        <v>480</v>
      </c>
      <c r="H58" s="202">
        <v>2070</v>
      </c>
      <c r="I58" s="202">
        <v>2070</v>
      </c>
      <c r="J58" s="174">
        <f aca="true" t="shared" si="1" ref="J58:J64">H58-I58</f>
        <v>0</v>
      </c>
      <c r="K58" s="114" t="s">
        <v>271</v>
      </c>
      <c r="L58" s="180"/>
    </row>
    <row r="59" spans="1:12" s="162" customFormat="1" ht="57.75" customHeight="1">
      <c r="A59" s="204">
        <v>3</v>
      </c>
      <c r="B59" s="199" t="s">
        <v>483</v>
      </c>
      <c r="C59" s="200">
        <v>42271</v>
      </c>
      <c r="D59" s="136" t="s">
        <v>484</v>
      </c>
      <c r="E59" s="115">
        <v>42291</v>
      </c>
      <c r="F59" s="75" t="s">
        <v>280</v>
      </c>
      <c r="G59" s="201" t="s">
        <v>480</v>
      </c>
      <c r="H59" s="202">
        <v>15380</v>
      </c>
      <c r="I59" s="202">
        <v>15380</v>
      </c>
      <c r="J59" s="174">
        <f t="shared" si="1"/>
        <v>0</v>
      </c>
      <c r="K59" s="114" t="s">
        <v>271</v>
      </c>
      <c r="L59" s="180"/>
    </row>
    <row r="60" spans="1:12" s="158" customFormat="1" ht="57.75" customHeight="1">
      <c r="A60" s="205" t="s">
        <v>19</v>
      </c>
      <c r="B60" s="206" t="s">
        <v>492</v>
      </c>
      <c r="C60" s="207"/>
      <c r="D60" s="184"/>
      <c r="E60" s="185"/>
      <c r="F60" s="92"/>
      <c r="G60" s="208"/>
      <c r="H60" s="209"/>
      <c r="I60" s="209"/>
      <c r="J60" s="186"/>
      <c r="K60" s="210"/>
      <c r="L60" s="188"/>
    </row>
    <row r="61" spans="1:12" s="162" customFormat="1" ht="57.75" customHeight="1">
      <c r="A61" s="211">
        <v>1</v>
      </c>
      <c r="B61" s="190" t="s">
        <v>478</v>
      </c>
      <c r="C61" s="212">
        <v>42258</v>
      </c>
      <c r="D61" s="192" t="s">
        <v>485</v>
      </c>
      <c r="E61" s="213">
        <v>42335</v>
      </c>
      <c r="F61" s="90" t="s">
        <v>104</v>
      </c>
      <c r="G61" s="193" t="s">
        <v>486</v>
      </c>
      <c r="H61" s="194">
        <v>81722</v>
      </c>
      <c r="I61" s="194">
        <v>0</v>
      </c>
      <c r="J61" s="195">
        <f t="shared" si="1"/>
        <v>81722</v>
      </c>
      <c r="K61" s="196" t="s">
        <v>264</v>
      </c>
      <c r="L61" s="214"/>
    </row>
    <row r="62" spans="1:12" s="162" customFormat="1" ht="57.75" customHeight="1">
      <c r="A62" s="211">
        <v>2</v>
      </c>
      <c r="B62" s="190" t="s">
        <v>483</v>
      </c>
      <c r="C62" s="212">
        <v>42271</v>
      </c>
      <c r="D62" s="192" t="s">
        <v>487</v>
      </c>
      <c r="E62" s="213">
        <v>42380</v>
      </c>
      <c r="F62" s="90" t="s">
        <v>280</v>
      </c>
      <c r="G62" s="193" t="s">
        <v>488</v>
      </c>
      <c r="H62" s="194">
        <v>669029</v>
      </c>
      <c r="I62" s="194">
        <v>0</v>
      </c>
      <c r="J62" s="195">
        <f t="shared" si="1"/>
        <v>669029</v>
      </c>
      <c r="K62" s="196" t="s">
        <v>264</v>
      </c>
      <c r="L62" s="214"/>
    </row>
    <row r="63" spans="1:12" s="162" customFormat="1" ht="57.75" customHeight="1">
      <c r="A63" s="211">
        <v>3</v>
      </c>
      <c r="B63" s="190" t="s">
        <v>489</v>
      </c>
      <c r="C63" s="212">
        <v>42053</v>
      </c>
      <c r="D63" s="192" t="s">
        <v>490</v>
      </c>
      <c r="E63" s="213">
        <v>42433</v>
      </c>
      <c r="F63" s="90" t="s">
        <v>109</v>
      </c>
      <c r="G63" s="193" t="s">
        <v>480</v>
      </c>
      <c r="H63" s="194">
        <v>4624</v>
      </c>
      <c r="I63" s="194">
        <v>4624</v>
      </c>
      <c r="J63" s="195">
        <f t="shared" si="1"/>
        <v>0</v>
      </c>
      <c r="K63" s="196" t="s">
        <v>271</v>
      </c>
      <c r="L63" s="214"/>
    </row>
    <row r="64" spans="1:12" s="162" customFormat="1" ht="57.75" customHeight="1">
      <c r="A64" s="211">
        <v>4</v>
      </c>
      <c r="B64" s="190" t="s">
        <v>489</v>
      </c>
      <c r="C64" s="212">
        <v>42053</v>
      </c>
      <c r="D64" s="192" t="s">
        <v>491</v>
      </c>
      <c r="E64" s="213">
        <v>42446</v>
      </c>
      <c r="F64" s="90" t="s">
        <v>109</v>
      </c>
      <c r="G64" s="193" t="s">
        <v>480</v>
      </c>
      <c r="H64" s="194">
        <v>159351</v>
      </c>
      <c r="I64" s="194">
        <v>0</v>
      </c>
      <c r="J64" s="195">
        <f t="shared" si="1"/>
        <v>159351</v>
      </c>
      <c r="K64" s="196" t="s">
        <v>264</v>
      </c>
      <c r="L64" s="214"/>
    </row>
    <row r="65" spans="1:12" s="162" customFormat="1" ht="57.75" customHeight="1">
      <c r="A65" s="181" t="s">
        <v>493</v>
      </c>
      <c r="B65" s="182" t="s">
        <v>494</v>
      </c>
      <c r="C65" s="183"/>
      <c r="D65" s="184"/>
      <c r="E65" s="185"/>
      <c r="F65" s="91"/>
      <c r="G65" s="184"/>
      <c r="H65" s="186"/>
      <c r="I65" s="186"/>
      <c r="J65" s="186"/>
      <c r="K65" s="187"/>
      <c r="L65" s="188"/>
    </row>
    <row r="66" spans="1:12" s="162" customFormat="1" ht="57.75" customHeight="1">
      <c r="A66" s="181" t="s">
        <v>495</v>
      </c>
      <c r="B66" s="182" t="s">
        <v>496</v>
      </c>
      <c r="C66" s="183"/>
      <c r="D66" s="184"/>
      <c r="E66" s="185"/>
      <c r="F66" s="91"/>
      <c r="G66" s="184"/>
      <c r="H66" s="186"/>
      <c r="I66" s="186"/>
      <c r="J66" s="186"/>
      <c r="K66" s="187"/>
      <c r="L66" s="188"/>
    </row>
    <row r="67" spans="1:12" s="162" customFormat="1" ht="57.75" customHeight="1">
      <c r="A67" s="181" t="s">
        <v>506</v>
      </c>
      <c r="B67" s="182" t="s">
        <v>507</v>
      </c>
      <c r="C67" s="183"/>
      <c r="D67" s="184"/>
      <c r="E67" s="185"/>
      <c r="F67" s="91"/>
      <c r="G67" s="184"/>
      <c r="H67" s="186"/>
      <c r="I67" s="186"/>
      <c r="J67" s="186"/>
      <c r="K67" s="187"/>
      <c r="L67" s="188"/>
    </row>
    <row r="68" spans="1:12" s="162" customFormat="1" ht="57.75" customHeight="1">
      <c r="A68" s="163">
        <v>1</v>
      </c>
      <c r="B68" s="166" t="s">
        <v>497</v>
      </c>
      <c r="C68" s="167">
        <v>41390</v>
      </c>
      <c r="D68" s="168" t="s">
        <v>498</v>
      </c>
      <c r="E68" s="167">
        <v>41922</v>
      </c>
      <c r="F68" s="75" t="s">
        <v>280</v>
      </c>
      <c r="G68" s="93" t="s">
        <v>499</v>
      </c>
      <c r="H68" s="134">
        <v>4373077</v>
      </c>
      <c r="I68" s="134">
        <v>0</v>
      </c>
      <c r="J68" s="169">
        <v>4373077</v>
      </c>
      <c r="K68" s="161" t="s">
        <v>264</v>
      </c>
      <c r="L68" s="170" t="s">
        <v>500</v>
      </c>
    </row>
    <row r="69" spans="1:12" s="162" customFormat="1" ht="57.75" customHeight="1">
      <c r="A69" s="163">
        <v>2</v>
      </c>
      <c r="B69" s="166" t="s">
        <v>501</v>
      </c>
      <c r="C69" s="167">
        <v>41676</v>
      </c>
      <c r="D69" s="168" t="s">
        <v>502</v>
      </c>
      <c r="E69" s="167">
        <v>42233</v>
      </c>
      <c r="F69" s="75" t="s">
        <v>107</v>
      </c>
      <c r="G69" s="93" t="s">
        <v>503</v>
      </c>
      <c r="H69" s="134">
        <v>1207399</v>
      </c>
      <c r="I69" s="134">
        <v>0</v>
      </c>
      <c r="J69" s="169">
        <v>1207399</v>
      </c>
      <c r="K69" s="161" t="s">
        <v>264</v>
      </c>
      <c r="L69" s="170"/>
    </row>
    <row r="70" spans="1:12" s="162" customFormat="1" ht="57.75" customHeight="1">
      <c r="A70" s="163">
        <v>3</v>
      </c>
      <c r="B70" s="166" t="s">
        <v>504</v>
      </c>
      <c r="C70" s="167">
        <v>41912</v>
      </c>
      <c r="D70" s="168" t="s">
        <v>466</v>
      </c>
      <c r="E70" s="167">
        <v>42307</v>
      </c>
      <c r="F70" s="75" t="s">
        <v>344</v>
      </c>
      <c r="G70" s="93" t="s">
        <v>505</v>
      </c>
      <c r="H70" s="134">
        <v>1780697</v>
      </c>
      <c r="I70" s="134">
        <v>0</v>
      </c>
      <c r="J70" s="169">
        <v>1780697</v>
      </c>
      <c r="K70" s="161" t="s">
        <v>384</v>
      </c>
      <c r="L70" s="170"/>
    </row>
    <row r="71" spans="1:12" s="158" customFormat="1" ht="57.75" customHeight="1">
      <c r="A71" s="181" t="s">
        <v>508</v>
      </c>
      <c r="B71" s="182" t="s">
        <v>509</v>
      </c>
      <c r="C71" s="183"/>
      <c r="D71" s="184"/>
      <c r="E71" s="185"/>
      <c r="F71" s="91"/>
      <c r="G71" s="184"/>
      <c r="H71" s="186"/>
      <c r="I71" s="186"/>
      <c r="J71" s="186"/>
      <c r="K71" s="187"/>
      <c r="L71" s="188"/>
    </row>
    <row r="72" spans="1:12" s="162" customFormat="1" ht="57.75" customHeight="1">
      <c r="A72" s="215">
        <v>1</v>
      </c>
      <c r="B72" s="168" t="s">
        <v>510</v>
      </c>
      <c r="C72" s="167">
        <v>41086</v>
      </c>
      <c r="D72" s="168" t="s">
        <v>511</v>
      </c>
      <c r="E72" s="167">
        <v>41194</v>
      </c>
      <c r="F72" s="89" t="s">
        <v>107</v>
      </c>
      <c r="G72" s="216" t="s">
        <v>512</v>
      </c>
      <c r="H72" s="169">
        <v>527968</v>
      </c>
      <c r="I72" s="169">
        <v>0</v>
      </c>
      <c r="J72" s="169">
        <f>H72-I72</f>
        <v>527968</v>
      </c>
      <c r="K72" s="217" t="s">
        <v>264</v>
      </c>
      <c r="L72" s="218" t="s">
        <v>513</v>
      </c>
    </row>
    <row r="73" spans="1:12" s="162" customFormat="1" ht="57.75" customHeight="1">
      <c r="A73" s="215">
        <v>2</v>
      </c>
      <c r="B73" s="168" t="s">
        <v>514</v>
      </c>
      <c r="C73" s="167">
        <v>41607</v>
      </c>
      <c r="D73" s="168" t="s">
        <v>515</v>
      </c>
      <c r="E73" s="167">
        <v>41705</v>
      </c>
      <c r="F73" s="89" t="s">
        <v>113</v>
      </c>
      <c r="G73" s="216" t="s">
        <v>516</v>
      </c>
      <c r="H73" s="169">
        <v>2922213</v>
      </c>
      <c r="I73" s="169">
        <v>511610</v>
      </c>
      <c r="J73" s="169">
        <f aca="true" t="shared" si="2" ref="J73:J141">H73-I73</f>
        <v>2410603</v>
      </c>
      <c r="K73" s="217" t="s">
        <v>264</v>
      </c>
      <c r="L73" s="218" t="s">
        <v>517</v>
      </c>
    </row>
    <row r="74" spans="1:12" s="162" customFormat="1" ht="57.75" customHeight="1">
      <c r="A74" s="215">
        <v>3</v>
      </c>
      <c r="B74" s="168" t="s">
        <v>518</v>
      </c>
      <c r="C74" s="167">
        <v>41502</v>
      </c>
      <c r="D74" s="168" t="s">
        <v>519</v>
      </c>
      <c r="E74" s="167">
        <v>41556</v>
      </c>
      <c r="F74" s="89" t="s">
        <v>113</v>
      </c>
      <c r="G74" s="216" t="s">
        <v>520</v>
      </c>
      <c r="H74" s="169">
        <v>3869501</v>
      </c>
      <c r="I74" s="169">
        <v>690882</v>
      </c>
      <c r="J74" s="169">
        <f t="shared" si="2"/>
        <v>3178619</v>
      </c>
      <c r="K74" s="217" t="s">
        <v>264</v>
      </c>
      <c r="L74" s="218" t="s">
        <v>517</v>
      </c>
    </row>
    <row r="75" spans="1:12" s="162" customFormat="1" ht="57.75" customHeight="1">
      <c r="A75" s="215">
        <v>4</v>
      </c>
      <c r="B75" s="168" t="s">
        <v>521</v>
      </c>
      <c r="C75" s="167">
        <v>41547</v>
      </c>
      <c r="D75" s="168" t="s">
        <v>462</v>
      </c>
      <c r="E75" s="167">
        <v>42283</v>
      </c>
      <c r="F75" s="89" t="s">
        <v>109</v>
      </c>
      <c r="G75" s="216" t="s">
        <v>522</v>
      </c>
      <c r="H75" s="169">
        <v>15006147</v>
      </c>
      <c r="I75" s="169">
        <v>0</v>
      </c>
      <c r="J75" s="169">
        <f t="shared" si="2"/>
        <v>15006147</v>
      </c>
      <c r="K75" s="217" t="s">
        <v>269</v>
      </c>
      <c r="L75" s="218"/>
    </row>
    <row r="76" spans="1:12" s="162" customFormat="1" ht="57.75" customHeight="1">
      <c r="A76" s="215">
        <v>5</v>
      </c>
      <c r="B76" s="168" t="s">
        <v>523</v>
      </c>
      <c r="C76" s="167">
        <v>41526</v>
      </c>
      <c r="D76" s="168" t="s">
        <v>524</v>
      </c>
      <c r="E76" s="167">
        <v>41572</v>
      </c>
      <c r="F76" s="89" t="s">
        <v>110</v>
      </c>
      <c r="G76" s="216" t="s">
        <v>525</v>
      </c>
      <c r="H76" s="169">
        <v>355859</v>
      </c>
      <c r="I76" s="169">
        <v>355859</v>
      </c>
      <c r="J76" s="169">
        <f t="shared" si="2"/>
        <v>0</v>
      </c>
      <c r="K76" s="217" t="s">
        <v>271</v>
      </c>
      <c r="L76" s="218"/>
    </row>
    <row r="77" spans="1:12" s="162" customFormat="1" ht="57.75" customHeight="1">
      <c r="A77" s="215">
        <v>6</v>
      </c>
      <c r="B77" s="219" t="s">
        <v>526</v>
      </c>
      <c r="C77" s="167">
        <v>41638</v>
      </c>
      <c r="D77" s="136" t="s">
        <v>527</v>
      </c>
      <c r="E77" s="115">
        <v>42070</v>
      </c>
      <c r="F77" s="89" t="s">
        <v>113</v>
      </c>
      <c r="G77" s="136" t="s">
        <v>528</v>
      </c>
      <c r="H77" s="174">
        <v>1243373</v>
      </c>
      <c r="I77" s="174">
        <v>70000</v>
      </c>
      <c r="J77" s="174">
        <f t="shared" si="2"/>
        <v>1173373</v>
      </c>
      <c r="K77" s="220" t="s">
        <v>264</v>
      </c>
      <c r="L77" s="160" t="s">
        <v>529</v>
      </c>
    </row>
    <row r="78" spans="1:12" s="162" customFormat="1" ht="57.75" customHeight="1">
      <c r="A78" s="215">
        <v>7</v>
      </c>
      <c r="B78" s="219" t="s">
        <v>530</v>
      </c>
      <c r="C78" s="167">
        <v>41638</v>
      </c>
      <c r="D78" s="136" t="s">
        <v>531</v>
      </c>
      <c r="E78" s="115">
        <v>42192</v>
      </c>
      <c r="F78" s="89" t="s">
        <v>113</v>
      </c>
      <c r="G78" s="136" t="s">
        <v>532</v>
      </c>
      <c r="H78" s="174">
        <v>2251554</v>
      </c>
      <c r="I78" s="174">
        <v>100000</v>
      </c>
      <c r="J78" s="174">
        <f t="shared" si="2"/>
        <v>2151554</v>
      </c>
      <c r="K78" s="220" t="s">
        <v>264</v>
      </c>
      <c r="L78" s="160" t="s">
        <v>533</v>
      </c>
    </row>
    <row r="79" spans="1:12" s="162" customFormat="1" ht="57.75" customHeight="1">
      <c r="A79" s="215">
        <v>8</v>
      </c>
      <c r="B79" s="219" t="s">
        <v>534</v>
      </c>
      <c r="C79" s="115">
        <v>41905</v>
      </c>
      <c r="D79" s="136" t="s">
        <v>535</v>
      </c>
      <c r="E79" s="115">
        <v>42030</v>
      </c>
      <c r="F79" s="89" t="s">
        <v>104</v>
      </c>
      <c r="G79" s="136" t="s">
        <v>536</v>
      </c>
      <c r="H79" s="174">
        <v>4104093</v>
      </c>
      <c r="I79" s="174">
        <v>120000</v>
      </c>
      <c r="J79" s="174">
        <f t="shared" si="2"/>
        <v>3984093</v>
      </c>
      <c r="K79" s="220" t="s">
        <v>264</v>
      </c>
      <c r="L79" s="160" t="s">
        <v>533</v>
      </c>
    </row>
    <row r="80" spans="1:12" s="162" customFormat="1" ht="57.75" customHeight="1">
      <c r="A80" s="215">
        <v>9</v>
      </c>
      <c r="B80" s="219" t="s">
        <v>537</v>
      </c>
      <c r="C80" s="119">
        <v>41730</v>
      </c>
      <c r="D80" s="136" t="s">
        <v>538</v>
      </c>
      <c r="E80" s="115">
        <v>42030</v>
      </c>
      <c r="F80" s="89" t="s">
        <v>88</v>
      </c>
      <c r="G80" s="136" t="s">
        <v>539</v>
      </c>
      <c r="H80" s="174">
        <v>637895</v>
      </c>
      <c r="I80" s="174">
        <v>0</v>
      </c>
      <c r="J80" s="174">
        <f t="shared" si="2"/>
        <v>637895</v>
      </c>
      <c r="K80" s="220" t="s">
        <v>269</v>
      </c>
      <c r="L80" s="160" t="s">
        <v>540</v>
      </c>
    </row>
    <row r="81" spans="1:12" s="162" customFormat="1" ht="57.75" customHeight="1">
      <c r="A81" s="215">
        <v>10</v>
      </c>
      <c r="B81" s="219" t="s">
        <v>541</v>
      </c>
      <c r="C81" s="119">
        <v>41971</v>
      </c>
      <c r="D81" s="136" t="s">
        <v>542</v>
      </c>
      <c r="E81" s="115">
        <v>42185</v>
      </c>
      <c r="F81" s="89" t="s">
        <v>104</v>
      </c>
      <c r="G81" s="136" t="s">
        <v>543</v>
      </c>
      <c r="H81" s="174">
        <v>195232</v>
      </c>
      <c r="I81" s="174">
        <v>0</v>
      </c>
      <c r="J81" s="174">
        <f t="shared" si="2"/>
        <v>195232</v>
      </c>
      <c r="K81" s="220" t="s">
        <v>384</v>
      </c>
      <c r="L81" s="160" t="s">
        <v>544</v>
      </c>
    </row>
    <row r="82" spans="1:12" s="162" customFormat="1" ht="57.75" customHeight="1">
      <c r="A82" s="215">
        <v>11</v>
      </c>
      <c r="B82" s="219" t="s">
        <v>541</v>
      </c>
      <c r="C82" s="119">
        <v>41479</v>
      </c>
      <c r="D82" s="136" t="s">
        <v>545</v>
      </c>
      <c r="E82" s="115">
        <v>41697</v>
      </c>
      <c r="F82" s="89" t="s">
        <v>107</v>
      </c>
      <c r="G82" s="136" t="s">
        <v>546</v>
      </c>
      <c r="H82" s="174">
        <v>447254</v>
      </c>
      <c r="I82" s="174">
        <v>0</v>
      </c>
      <c r="J82" s="174">
        <f t="shared" si="2"/>
        <v>447254</v>
      </c>
      <c r="K82" s="220" t="s">
        <v>384</v>
      </c>
      <c r="L82" s="160" t="s">
        <v>547</v>
      </c>
    </row>
    <row r="83" spans="1:12" s="162" customFormat="1" ht="57.75" customHeight="1">
      <c r="A83" s="215">
        <v>12</v>
      </c>
      <c r="B83" s="219" t="s">
        <v>548</v>
      </c>
      <c r="C83" s="178">
        <v>41891</v>
      </c>
      <c r="D83" s="136" t="s">
        <v>549</v>
      </c>
      <c r="E83" s="115">
        <v>41960</v>
      </c>
      <c r="F83" s="89" t="s">
        <v>106</v>
      </c>
      <c r="G83" s="136" t="s">
        <v>550</v>
      </c>
      <c r="H83" s="174">
        <v>634022</v>
      </c>
      <c r="I83" s="174">
        <v>0</v>
      </c>
      <c r="J83" s="174">
        <f t="shared" si="2"/>
        <v>634022</v>
      </c>
      <c r="K83" s="220" t="s">
        <v>384</v>
      </c>
      <c r="L83" s="160" t="s">
        <v>547</v>
      </c>
    </row>
    <row r="84" spans="1:12" s="162" customFormat="1" ht="57.75" customHeight="1">
      <c r="A84" s="215">
        <v>13</v>
      </c>
      <c r="B84" s="219" t="s">
        <v>551</v>
      </c>
      <c r="C84" s="178">
        <v>41089</v>
      </c>
      <c r="D84" s="136" t="s">
        <v>552</v>
      </c>
      <c r="E84" s="115">
        <v>41233</v>
      </c>
      <c r="F84" s="89" t="s">
        <v>107</v>
      </c>
      <c r="G84" s="136" t="s">
        <v>550</v>
      </c>
      <c r="H84" s="174">
        <v>2115563</v>
      </c>
      <c r="I84" s="174">
        <v>0</v>
      </c>
      <c r="J84" s="174">
        <f t="shared" si="2"/>
        <v>2115563</v>
      </c>
      <c r="K84" s="220" t="s">
        <v>269</v>
      </c>
      <c r="L84" s="160" t="s">
        <v>553</v>
      </c>
    </row>
    <row r="85" spans="1:12" s="162" customFormat="1" ht="57.75" customHeight="1">
      <c r="A85" s="215">
        <v>14</v>
      </c>
      <c r="B85" s="219" t="s">
        <v>554</v>
      </c>
      <c r="C85" s="178">
        <v>41194</v>
      </c>
      <c r="D85" s="136" t="s">
        <v>555</v>
      </c>
      <c r="E85" s="115">
        <v>41257</v>
      </c>
      <c r="F85" s="89" t="s">
        <v>107</v>
      </c>
      <c r="G85" s="136" t="s">
        <v>556</v>
      </c>
      <c r="H85" s="174">
        <v>1414280</v>
      </c>
      <c r="I85" s="174">
        <v>0</v>
      </c>
      <c r="J85" s="174">
        <f t="shared" si="2"/>
        <v>1414280</v>
      </c>
      <c r="K85" s="220" t="s">
        <v>269</v>
      </c>
      <c r="L85" s="160" t="s">
        <v>557</v>
      </c>
    </row>
    <row r="86" spans="1:12" s="162" customFormat="1" ht="57.75" customHeight="1">
      <c r="A86" s="215">
        <v>15</v>
      </c>
      <c r="B86" s="219" t="s">
        <v>558</v>
      </c>
      <c r="C86" s="178">
        <v>41396</v>
      </c>
      <c r="D86" s="136" t="s">
        <v>559</v>
      </c>
      <c r="E86" s="115">
        <v>41572</v>
      </c>
      <c r="F86" s="89" t="s">
        <v>104</v>
      </c>
      <c r="G86" s="136" t="s">
        <v>560</v>
      </c>
      <c r="H86" s="174">
        <v>539161</v>
      </c>
      <c r="I86" s="174">
        <v>0</v>
      </c>
      <c r="J86" s="174">
        <f t="shared" si="2"/>
        <v>539161</v>
      </c>
      <c r="K86" s="220" t="s">
        <v>264</v>
      </c>
      <c r="L86" s="160" t="s">
        <v>561</v>
      </c>
    </row>
    <row r="87" spans="1:12" s="162" customFormat="1" ht="57.75" customHeight="1">
      <c r="A87" s="215">
        <v>16</v>
      </c>
      <c r="B87" s="219" t="s">
        <v>562</v>
      </c>
      <c r="C87" s="178">
        <v>41271</v>
      </c>
      <c r="D87" s="136" t="s">
        <v>563</v>
      </c>
      <c r="E87" s="115">
        <v>41382</v>
      </c>
      <c r="F87" s="89" t="s">
        <v>107</v>
      </c>
      <c r="G87" s="136" t="s">
        <v>564</v>
      </c>
      <c r="H87" s="174">
        <v>141171</v>
      </c>
      <c r="I87" s="174">
        <v>0</v>
      </c>
      <c r="J87" s="174">
        <f t="shared" si="2"/>
        <v>141171</v>
      </c>
      <c r="K87" s="220" t="s">
        <v>384</v>
      </c>
      <c r="L87" s="160" t="s">
        <v>540</v>
      </c>
    </row>
    <row r="88" spans="1:12" s="162" customFormat="1" ht="57.75" customHeight="1">
      <c r="A88" s="215">
        <v>17</v>
      </c>
      <c r="B88" s="219" t="s">
        <v>565</v>
      </c>
      <c r="C88" s="178">
        <v>42040</v>
      </c>
      <c r="D88" s="136" t="s">
        <v>566</v>
      </c>
      <c r="E88" s="115">
        <v>42304</v>
      </c>
      <c r="F88" s="89" t="s">
        <v>279</v>
      </c>
      <c r="G88" s="136" t="s">
        <v>567</v>
      </c>
      <c r="H88" s="174">
        <v>1012041</v>
      </c>
      <c r="I88" s="174">
        <v>0</v>
      </c>
      <c r="J88" s="174">
        <f t="shared" si="2"/>
        <v>1012041</v>
      </c>
      <c r="K88" s="220" t="s">
        <v>384</v>
      </c>
      <c r="L88" s="160" t="s">
        <v>533</v>
      </c>
    </row>
    <row r="89" spans="1:12" s="162" customFormat="1" ht="57.75" customHeight="1">
      <c r="A89" s="215">
        <v>18</v>
      </c>
      <c r="B89" s="219" t="s">
        <v>568</v>
      </c>
      <c r="C89" s="178">
        <v>41886</v>
      </c>
      <c r="D89" s="136" t="s">
        <v>569</v>
      </c>
      <c r="E89" s="115">
        <v>42380</v>
      </c>
      <c r="F89" s="89" t="s">
        <v>100</v>
      </c>
      <c r="G89" s="136" t="s">
        <v>570</v>
      </c>
      <c r="H89" s="174">
        <v>674289</v>
      </c>
      <c r="I89" s="174">
        <v>0</v>
      </c>
      <c r="J89" s="174">
        <v>675289</v>
      </c>
      <c r="K89" s="220" t="s">
        <v>268</v>
      </c>
      <c r="L89" s="160" t="s">
        <v>571</v>
      </c>
    </row>
    <row r="90" spans="1:12" s="162" customFormat="1" ht="57.75" customHeight="1">
      <c r="A90" s="215">
        <v>19</v>
      </c>
      <c r="B90" s="219" t="s">
        <v>572</v>
      </c>
      <c r="C90" s="178">
        <v>42243</v>
      </c>
      <c r="D90" s="136" t="s">
        <v>573</v>
      </c>
      <c r="E90" s="115">
        <v>42426</v>
      </c>
      <c r="F90" s="89" t="s">
        <v>103</v>
      </c>
      <c r="G90" s="136" t="s">
        <v>574</v>
      </c>
      <c r="H90" s="174">
        <v>1197513</v>
      </c>
      <c r="I90" s="174">
        <v>0</v>
      </c>
      <c r="J90" s="174">
        <v>1197513</v>
      </c>
      <c r="K90" s="220" t="s">
        <v>384</v>
      </c>
      <c r="L90" s="160" t="s">
        <v>575</v>
      </c>
    </row>
    <row r="91" spans="1:12" s="162" customFormat="1" ht="57.75" customHeight="1">
      <c r="A91" s="215">
        <v>20</v>
      </c>
      <c r="B91" s="221" t="s">
        <v>576</v>
      </c>
      <c r="C91" s="178">
        <v>42046</v>
      </c>
      <c r="D91" s="216">
        <v>1118</v>
      </c>
      <c r="E91" s="115">
        <v>42216</v>
      </c>
      <c r="F91" s="89" t="s">
        <v>91</v>
      </c>
      <c r="G91" s="216" t="s">
        <v>577</v>
      </c>
      <c r="H91" s="132">
        <v>330650</v>
      </c>
      <c r="I91" s="174">
        <v>0</v>
      </c>
      <c r="J91" s="132">
        <v>330650</v>
      </c>
      <c r="K91" s="220" t="s">
        <v>384</v>
      </c>
      <c r="L91" s="160" t="s">
        <v>561</v>
      </c>
    </row>
    <row r="92" spans="1:12" s="162" customFormat="1" ht="57.75" customHeight="1">
      <c r="A92" s="215">
        <v>21</v>
      </c>
      <c r="B92" s="221" t="s">
        <v>578</v>
      </c>
      <c r="C92" s="178">
        <v>41941</v>
      </c>
      <c r="D92" s="216">
        <v>986</v>
      </c>
      <c r="E92" s="115">
        <v>42167</v>
      </c>
      <c r="F92" s="89" t="s">
        <v>109</v>
      </c>
      <c r="G92" s="216" t="s">
        <v>579</v>
      </c>
      <c r="H92" s="132">
        <v>304398</v>
      </c>
      <c r="I92" s="174">
        <v>0</v>
      </c>
      <c r="J92" s="132">
        <v>304398</v>
      </c>
      <c r="K92" s="220" t="s">
        <v>384</v>
      </c>
      <c r="L92" s="160" t="s">
        <v>580</v>
      </c>
    </row>
    <row r="93" spans="1:12" s="162" customFormat="1" ht="57.75" customHeight="1">
      <c r="A93" s="215">
        <v>22</v>
      </c>
      <c r="B93" s="221" t="s">
        <v>581</v>
      </c>
      <c r="C93" s="178">
        <v>41082</v>
      </c>
      <c r="D93" s="216">
        <v>199</v>
      </c>
      <c r="E93" s="115">
        <v>41233</v>
      </c>
      <c r="F93" s="89" t="s">
        <v>107</v>
      </c>
      <c r="G93" s="216" t="s">
        <v>582</v>
      </c>
      <c r="H93" s="132">
        <v>445972</v>
      </c>
      <c r="I93" s="174">
        <v>0</v>
      </c>
      <c r="J93" s="132">
        <v>445972</v>
      </c>
      <c r="K93" s="220" t="s">
        <v>384</v>
      </c>
      <c r="L93" s="160" t="s">
        <v>553</v>
      </c>
    </row>
    <row r="94" spans="1:12" s="162" customFormat="1" ht="57.75" customHeight="1">
      <c r="A94" s="215">
        <v>23</v>
      </c>
      <c r="B94" s="222" t="s">
        <v>583</v>
      </c>
      <c r="C94" s="178">
        <v>38686</v>
      </c>
      <c r="D94" s="223">
        <v>110</v>
      </c>
      <c r="E94" s="115">
        <v>39037</v>
      </c>
      <c r="F94" s="89" t="s">
        <v>96</v>
      </c>
      <c r="G94" s="216" t="s">
        <v>584</v>
      </c>
      <c r="H94" s="132">
        <v>482482</v>
      </c>
      <c r="I94" s="174">
        <v>0</v>
      </c>
      <c r="J94" s="132">
        <v>482482</v>
      </c>
      <c r="K94" s="220" t="s">
        <v>384</v>
      </c>
      <c r="L94" s="160" t="s">
        <v>571</v>
      </c>
    </row>
    <row r="95" spans="1:12" s="162" customFormat="1" ht="57.75" customHeight="1">
      <c r="A95" s="215">
        <v>24</v>
      </c>
      <c r="B95" s="224" t="s">
        <v>585</v>
      </c>
      <c r="C95" s="178">
        <v>37183</v>
      </c>
      <c r="D95" s="225" t="s">
        <v>586</v>
      </c>
      <c r="E95" s="115">
        <v>37261</v>
      </c>
      <c r="F95" s="89" t="s">
        <v>96</v>
      </c>
      <c r="G95" s="226" t="s">
        <v>587</v>
      </c>
      <c r="H95" s="227">
        <v>465600</v>
      </c>
      <c r="I95" s="174">
        <v>0</v>
      </c>
      <c r="J95" s="227">
        <v>465600</v>
      </c>
      <c r="K95" s="220" t="s">
        <v>384</v>
      </c>
      <c r="L95" s="160" t="s">
        <v>571</v>
      </c>
    </row>
    <row r="96" spans="1:12" s="162" customFormat="1" ht="57.75" customHeight="1">
      <c r="A96" s="215">
        <v>25</v>
      </c>
      <c r="B96" s="222" t="s">
        <v>588</v>
      </c>
      <c r="C96" s="178">
        <v>41271</v>
      </c>
      <c r="D96" s="223">
        <v>762</v>
      </c>
      <c r="E96" s="115">
        <v>41382</v>
      </c>
      <c r="F96" s="89" t="s">
        <v>107</v>
      </c>
      <c r="G96" s="216" t="s">
        <v>589</v>
      </c>
      <c r="H96" s="132">
        <v>77286</v>
      </c>
      <c r="I96" s="174">
        <v>0</v>
      </c>
      <c r="J96" s="132">
        <v>77286</v>
      </c>
      <c r="K96" s="220" t="s">
        <v>384</v>
      </c>
      <c r="L96" s="160" t="s">
        <v>571</v>
      </c>
    </row>
    <row r="97" spans="1:12" s="162" customFormat="1" ht="57.75" customHeight="1">
      <c r="A97" s="215">
        <v>26</v>
      </c>
      <c r="B97" s="222" t="s">
        <v>590</v>
      </c>
      <c r="C97" s="178">
        <v>40815</v>
      </c>
      <c r="D97" s="223">
        <v>188</v>
      </c>
      <c r="E97" s="115">
        <v>40871</v>
      </c>
      <c r="F97" s="89" t="s">
        <v>283</v>
      </c>
      <c r="G97" s="216" t="s">
        <v>591</v>
      </c>
      <c r="H97" s="132">
        <v>438847</v>
      </c>
      <c r="I97" s="174">
        <v>0</v>
      </c>
      <c r="J97" s="132">
        <v>438847</v>
      </c>
      <c r="K97" s="220" t="s">
        <v>384</v>
      </c>
      <c r="L97" s="160" t="s">
        <v>592</v>
      </c>
    </row>
    <row r="98" spans="1:12" s="162" customFormat="1" ht="57.75" customHeight="1">
      <c r="A98" s="215">
        <v>27</v>
      </c>
      <c r="B98" s="224" t="s">
        <v>593</v>
      </c>
      <c r="C98" s="178">
        <v>40809</v>
      </c>
      <c r="D98" s="223">
        <v>187</v>
      </c>
      <c r="E98" s="115">
        <v>40871</v>
      </c>
      <c r="F98" s="89" t="s">
        <v>283</v>
      </c>
      <c r="G98" s="216" t="s">
        <v>594</v>
      </c>
      <c r="H98" s="132">
        <v>274129</v>
      </c>
      <c r="I98" s="174">
        <v>0</v>
      </c>
      <c r="J98" s="132">
        <v>274129</v>
      </c>
      <c r="K98" s="220" t="s">
        <v>384</v>
      </c>
      <c r="L98" s="160" t="s">
        <v>592</v>
      </c>
    </row>
    <row r="99" spans="1:12" s="162" customFormat="1" ht="57.75" customHeight="1">
      <c r="A99" s="215">
        <v>28</v>
      </c>
      <c r="B99" s="222" t="s">
        <v>595</v>
      </c>
      <c r="C99" s="178">
        <v>40815</v>
      </c>
      <c r="D99" s="228">
        <v>185</v>
      </c>
      <c r="E99" s="115">
        <v>40871</v>
      </c>
      <c r="F99" s="89" t="s">
        <v>283</v>
      </c>
      <c r="G99" s="216" t="s">
        <v>596</v>
      </c>
      <c r="H99" s="227">
        <v>503342</v>
      </c>
      <c r="I99" s="174">
        <v>0</v>
      </c>
      <c r="J99" s="227">
        <v>503342</v>
      </c>
      <c r="K99" s="220" t="s">
        <v>384</v>
      </c>
      <c r="L99" s="160" t="s">
        <v>592</v>
      </c>
    </row>
    <row r="100" spans="1:12" s="162" customFormat="1" ht="57.75" customHeight="1">
      <c r="A100" s="215">
        <v>29</v>
      </c>
      <c r="B100" s="221" t="s">
        <v>597</v>
      </c>
      <c r="C100" s="178">
        <v>41757</v>
      </c>
      <c r="D100" s="216">
        <v>1122</v>
      </c>
      <c r="E100" s="115">
        <v>42216</v>
      </c>
      <c r="F100" s="89" t="s">
        <v>103</v>
      </c>
      <c r="G100" s="216" t="s">
        <v>598</v>
      </c>
      <c r="H100" s="132">
        <v>411838</v>
      </c>
      <c r="I100" s="174">
        <v>0</v>
      </c>
      <c r="J100" s="132">
        <v>411838</v>
      </c>
      <c r="K100" s="220" t="s">
        <v>384</v>
      </c>
      <c r="L100" s="160" t="s">
        <v>540</v>
      </c>
    </row>
    <row r="101" spans="1:12" s="162" customFormat="1" ht="57.75" customHeight="1">
      <c r="A101" s="215">
        <v>30</v>
      </c>
      <c r="B101" s="229" t="s">
        <v>599</v>
      </c>
      <c r="C101" s="178">
        <v>41905</v>
      </c>
      <c r="D101" s="230">
        <v>454</v>
      </c>
      <c r="E101" s="115">
        <v>42363</v>
      </c>
      <c r="F101" s="89" t="s">
        <v>282</v>
      </c>
      <c r="G101" s="230" t="s">
        <v>600</v>
      </c>
      <c r="H101" s="132">
        <v>340077</v>
      </c>
      <c r="I101" s="174">
        <v>0</v>
      </c>
      <c r="J101" s="132">
        <v>340077</v>
      </c>
      <c r="K101" s="220" t="s">
        <v>384</v>
      </c>
      <c r="L101" s="160" t="s">
        <v>571</v>
      </c>
    </row>
    <row r="102" spans="1:12" s="162" customFormat="1" ht="57.75" customHeight="1">
      <c r="A102" s="215">
        <v>31</v>
      </c>
      <c r="B102" s="221" t="s">
        <v>601</v>
      </c>
      <c r="C102" s="178">
        <v>42026</v>
      </c>
      <c r="D102" s="216">
        <v>458</v>
      </c>
      <c r="E102" s="115">
        <v>42368</v>
      </c>
      <c r="F102" s="89" t="s">
        <v>344</v>
      </c>
      <c r="G102" s="216" t="s">
        <v>602</v>
      </c>
      <c r="H102" s="132">
        <v>7545232</v>
      </c>
      <c r="I102" s="174">
        <v>0</v>
      </c>
      <c r="J102" s="132">
        <v>7545232</v>
      </c>
      <c r="K102" s="220" t="s">
        <v>384</v>
      </c>
      <c r="L102" s="160" t="s">
        <v>571</v>
      </c>
    </row>
    <row r="103" spans="1:12" s="162" customFormat="1" ht="57.75" customHeight="1">
      <c r="A103" s="215">
        <v>32</v>
      </c>
      <c r="B103" s="168" t="s">
        <v>603</v>
      </c>
      <c r="C103" s="167">
        <v>41269</v>
      </c>
      <c r="D103" s="168" t="s">
        <v>604</v>
      </c>
      <c r="E103" s="167">
        <v>41359</v>
      </c>
      <c r="F103" s="89" t="s">
        <v>280</v>
      </c>
      <c r="G103" s="216" t="s">
        <v>605</v>
      </c>
      <c r="H103" s="169">
        <v>6138431</v>
      </c>
      <c r="I103" s="169">
        <v>1700000</v>
      </c>
      <c r="J103" s="169">
        <f t="shared" si="2"/>
        <v>4438431</v>
      </c>
      <c r="K103" s="217" t="s">
        <v>264</v>
      </c>
      <c r="L103" s="218"/>
    </row>
    <row r="104" spans="1:12" s="162" customFormat="1" ht="57.75" customHeight="1">
      <c r="A104" s="215">
        <v>33</v>
      </c>
      <c r="B104" s="168" t="s">
        <v>606</v>
      </c>
      <c r="C104" s="167">
        <v>41089</v>
      </c>
      <c r="D104" s="168" t="s">
        <v>607</v>
      </c>
      <c r="E104" s="167">
        <v>41233</v>
      </c>
      <c r="F104" s="89" t="s">
        <v>107</v>
      </c>
      <c r="G104" s="216" t="s">
        <v>608</v>
      </c>
      <c r="H104" s="169">
        <v>680920</v>
      </c>
      <c r="I104" s="169">
        <v>0</v>
      </c>
      <c r="J104" s="169">
        <f t="shared" si="2"/>
        <v>680920</v>
      </c>
      <c r="K104" s="217" t="s">
        <v>264</v>
      </c>
      <c r="L104" s="218"/>
    </row>
    <row r="105" spans="1:12" s="162" customFormat="1" ht="57.75" customHeight="1">
      <c r="A105" s="215">
        <v>34</v>
      </c>
      <c r="B105" s="168" t="s">
        <v>609</v>
      </c>
      <c r="C105" s="167">
        <v>41288</v>
      </c>
      <c r="D105" s="168" t="s">
        <v>610</v>
      </c>
      <c r="E105" s="167">
        <v>41453</v>
      </c>
      <c r="F105" s="89" t="s">
        <v>280</v>
      </c>
      <c r="G105" s="216" t="s">
        <v>611</v>
      </c>
      <c r="H105" s="169">
        <v>5468447</v>
      </c>
      <c r="I105" s="169">
        <v>2573173</v>
      </c>
      <c r="J105" s="169">
        <f t="shared" si="2"/>
        <v>2895274</v>
      </c>
      <c r="K105" s="217" t="s">
        <v>264</v>
      </c>
      <c r="L105" s="218"/>
    </row>
    <row r="106" spans="1:12" s="162" customFormat="1" ht="57.75" customHeight="1">
      <c r="A106" s="215">
        <v>35</v>
      </c>
      <c r="B106" s="168" t="s">
        <v>612</v>
      </c>
      <c r="C106" s="167">
        <v>41478</v>
      </c>
      <c r="D106" s="168" t="s">
        <v>613</v>
      </c>
      <c r="E106" s="167">
        <v>41712</v>
      </c>
      <c r="F106" s="89" t="s">
        <v>107</v>
      </c>
      <c r="G106" s="216" t="s">
        <v>614</v>
      </c>
      <c r="H106" s="169">
        <v>161907</v>
      </c>
      <c r="I106" s="169">
        <v>0</v>
      </c>
      <c r="J106" s="169">
        <f t="shared" si="2"/>
        <v>161907</v>
      </c>
      <c r="K106" s="217" t="s">
        <v>264</v>
      </c>
      <c r="L106" s="218"/>
    </row>
    <row r="107" spans="1:12" s="162" customFormat="1" ht="57.75" customHeight="1">
      <c r="A107" s="215">
        <v>36</v>
      </c>
      <c r="B107" s="168" t="s">
        <v>615</v>
      </c>
      <c r="C107" s="167">
        <v>41655</v>
      </c>
      <c r="D107" s="168" t="s">
        <v>616</v>
      </c>
      <c r="E107" s="167">
        <v>41729</v>
      </c>
      <c r="F107" s="89" t="s">
        <v>113</v>
      </c>
      <c r="G107" s="216" t="s">
        <v>617</v>
      </c>
      <c r="H107" s="169">
        <v>9844488</v>
      </c>
      <c r="I107" s="169">
        <f>230000+6700000</f>
        <v>6930000</v>
      </c>
      <c r="J107" s="169">
        <f t="shared" si="2"/>
        <v>2914488</v>
      </c>
      <c r="K107" s="217" t="s">
        <v>264</v>
      </c>
      <c r="L107" s="218"/>
    </row>
    <row r="108" spans="1:12" s="162" customFormat="1" ht="57.75" customHeight="1">
      <c r="A108" s="215">
        <v>37</v>
      </c>
      <c r="B108" s="168" t="s">
        <v>618</v>
      </c>
      <c r="C108" s="167">
        <v>41430</v>
      </c>
      <c r="D108" s="168" t="s">
        <v>619</v>
      </c>
      <c r="E108" s="167">
        <v>41747</v>
      </c>
      <c r="F108" s="89" t="s">
        <v>107</v>
      </c>
      <c r="G108" s="216" t="s">
        <v>620</v>
      </c>
      <c r="H108" s="169">
        <v>1433435</v>
      </c>
      <c r="I108" s="169">
        <v>0</v>
      </c>
      <c r="J108" s="169">
        <f t="shared" si="2"/>
        <v>1433435</v>
      </c>
      <c r="K108" s="217" t="s">
        <v>264</v>
      </c>
      <c r="L108" s="218"/>
    </row>
    <row r="109" spans="1:12" s="162" customFormat="1" ht="57.75" customHeight="1">
      <c r="A109" s="215">
        <v>38</v>
      </c>
      <c r="B109" s="168" t="s">
        <v>621</v>
      </c>
      <c r="C109" s="167">
        <v>41541</v>
      </c>
      <c r="D109" s="168" t="s">
        <v>622</v>
      </c>
      <c r="E109" s="167">
        <v>41787</v>
      </c>
      <c r="F109" s="89" t="s">
        <v>104</v>
      </c>
      <c r="G109" s="216" t="s">
        <v>623</v>
      </c>
      <c r="H109" s="169">
        <v>1631752</v>
      </c>
      <c r="I109" s="169">
        <v>967509</v>
      </c>
      <c r="J109" s="169">
        <f t="shared" si="2"/>
        <v>664243</v>
      </c>
      <c r="K109" s="217" t="s">
        <v>384</v>
      </c>
      <c r="L109" s="218"/>
    </row>
    <row r="110" spans="1:12" s="162" customFormat="1" ht="57.75" customHeight="1">
      <c r="A110" s="215">
        <v>39</v>
      </c>
      <c r="B110" s="168" t="s">
        <v>624</v>
      </c>
      <c r="C110" s="167">
        <v>41795</v>
      </c>
      <c r="D110" s="168" t="s">
        <v>625</v>
      </c>
      <c r="E110" s="167">
        <v>41935</v>
      </c>
      <c r="F110" s="89" t="s">
        <v>113</v>
      </c>
      <c r="G110" s="216" t="s">
        <v>626</v>
      </c>
      <c r="H110" s="169">
        <v>4997302</v>
      </c>
      <c r="I110" s="169">
        <v>2859665</v>
      </c>
      <c r="J110" s="169">
        <f t="shared" si="2"/>
        <v>2137637</v>
      </c>
      <c r="K110" s="217" t="s">
        <v>264</v>
      </c>
      <c r="L110" s="218"/>
    </row>
    <row r="111" spans="1:12" s="162" customFormat="1" ht="57.75" customHeight="1">
      <c r="A111" s="215">
        <v>40</v>
      </c>
      <c r="B111" s="168" t="s">
        <v>627</v>
      </c>
      <c r="C111" s="167">
        <v>41911</v>
      </c>
      <c r="D111" s="168" t="s">
        <v>628</v>
      </c>
      <c r="E111" s="167">
        <v>42030</v>
      </c>
      <c r="F111" s="89" t="s">
        <v>104</v>
      </c>
      <c r="G111" s="216" t="s">
        <v>629</v>
      </c>
      <c r="H111" s="169">
        <v>1388191</v>
      </c>
      <c r="I111" s="169">
        <v>0</v>
      </c>
      <c r="J111" s="169">
        <f t="shared" si="2"/>
        <v>1388191</v>
      </c>
      <c r="K111" s="217" t="s">
        <v>264</v>
      </c>
      <c r="L111" s="218"/>
    </row>
    <row r="112" spans="1:12" s="162" customFormat="1" ht="57.75" customHeight="1">
      <c r="A112" s="215">
        <v>41</v>
      </c>
      <c r="B112" s="168" t="s">
        <v>630</v>
      </c>
      <c r="C112" s="167">
        <v>41443</v>
      </c>
      <c r="D112" s="168" t="s">
        <v>631</v>
      </c>
      <c r="E112" s="167">
        <v>41873</v>
      </c>
      <c r="F112" s="89" t="s">
        <v>107</v>
      </c>
      <c r="G112" s="216" t="s">
        <v>632</v>
      </c>
      <c r="H112" s="169">
        <v>504175</v>
      </c>
      <c r="I112" s="169">
        <v>0</v>
      </c>
      <c r="J112" s="169">
        <f t="shared" si="2"/>
        <v>504175</v>
      </c>
      <c r="K112" s="217" t="s">
        <v>264</v>
      </c>
      <c r="L112" s="218"/>
    </row>
    <row r="113" spans="1:12" s="162" customFormat="1" ht="57.75" customHeight="1">
      <c r="A113" s="215">
        <v>42</v>
      </c>
      <c r="B113" s="168" t="s">
        <v>633</v>
      </c>
      <c r="C113" s="167">
        <v>41386</v>
      </c>
      <c r="D113" s="168" t="s">
        <v>634</v>
      </c>
      <c r="E113" s="167">
        <v>41873</v>
      </c>
      <c r="F113" s="89" t="s">
        <v>96</v>
      </c>
      <c r="G113" s="216" t="s">
        <v>632</v>
      </c>
      <c r="H113" s="169">
        <v>833741</v>
      </c>
      <c r="I113" s="169">
        <v>0</v>
      </c>
      <c r="J113" s="169">
        <f t="shared" si="2"/>
        <v>833741</v>
      </c>
      <c r="K113" s="217" t="s">
        <v>264</v>
      </c>
      <c r="L113" s="218"/>
    </row>
    <row r="114" spans="1:12" s="162" customFormat="1" ht="57.75" customHeight="1">
      <c r="A114" s="215">
        <v>43</v>
      </c>
      <c r="B114" s="168" t="s">
        <v>635</v>
      </c>
      <c r="C114" s="167">
        <v>42023</v>
      </c>
      <c r="D114" s="168" t="s">
        <v>636</v>
      </c>
      <c r="E114" s="167">
        <v>42192</v>
      </c>
      <c r="F114" s="89" t="s">
        <v>113</v>
      </c>
      <c r="G114" s="216" t="s">
        <v>637</v>
      </c>
      <c r="H114" s="169">
        <v>7195089</v>
      </c>
      <c r="I114" s="169">
        <v>0</v>
      </c>
      <c r="J114" s="169">
        <f t="shared" si="2"/>
        <v>7195089</v>
      </c>
      <c r="K114" s="217" t="s">
        <v>264</v>
      </c>
      <c r="L114" s="218"/>
    </row>
    <row r="115" spans="1:12" s="162" customFormat="1" ht="57.75" customHeight="1">
      <c r="A115" s="215">
        <v>44</v>
      </c>
      <c r="B115" s="168" t="s">
        <v>638</v>
      </c>
      <c r="C115" s="167">
        <v>40210</v>
      </c>
      <c r="D115" s="168" t="s">
        <v>639</v>
      </c>
      <c r="E115" s="167">
        <v>41600</v>
      </c>
      <c r="F115" s="89" t="s">
        <v>103</v>
      </c>
      <c r="G115" s="216" t="s">
        <v>640</v>
      </c>
      <c r="H115" s="169">
        <v>5016235</v>
      </c>
      <c r="I115" s="169">
        <v>0</v>
      </c>
      <c r="J115" s="169">
        <f t="shared" si="2"/>
        <v>5016235</v>
      </c>
      <c r="K115" s="217" t="s">
        <v>264</v>
      </c>
      <c r="L115" s="218"/>
    </row>
    <row r="116" spans="1:12" s="162" customFormat="1" ht="57.75" customHeight="1">
      <c r="A116" s="215">
        <v>45</v>
      </c>
      <c r="B116" s="168" t="s">
        <v>641</v>
      </c>
      <c r="C116" s="167">
        <v>41527</v>
      </c>
      <c r="D116" s="168" t="s">
        <v>642</v>
      </c>
      <c r="E116" s="167">
        <v>41600</v>
      </c>
      <c r="F116" s="89" t="s">
        <v>113</v>
      </c>
      <c r="G116" s="216" t="s">
        <v>643</v>
      </c>
      <c r="H116" s="169">
        <v>1970644</v>
      </c>
      <c r="I116" s="169">
        <v>500000</v>
      </c>
      <c r="J116" s="169">
        <f t="shared" si="2"/>
        <v>1470644</v>
      </c>
      <c r="K116" s="217" t="s">
        <v>264</v>
      </c>
      <c r="L116" s="218"/>
    </row>
    <row r="117" spans="1:12" s="162" customFormat="1" ht="57.75" customHeight="1">
      <c r="A117" s="215">
        <v>46</v>
      </c>
      <c r="B117" s="168" t="s">
        <v>644</v>
      </c>
      <c r="C117" s="167">
        <v>41820</v>
      </c>
      <c r="D117" s="168" t="s">
        <v>645</v>
      </c>
      <c r="E117" s="167">
        <v>41852</v>
      </c>
      <c r="F117" s="89" t="s">
        <v>107</v>
      </c>
      <c r="G117" s="216" t="s">
        <v>646</v>
      </c>
      <c r="H117" s="169">
        <v>2022527</v>
      </c>
      <c r="I117" s="169">
        <v>0</v>
      </c>
      <c r="J117" s="169">
        <f t="shared" si="2"/>
        <v>2022527</v>
      </c>
      <c r="K117" s="217" t="s">
        <v>264</v>
      </c>
      <c r="L117" s="218"/>
    </row>
    <row r="118" spans="1:12" s="162" customFormat="1" ht="57.75" customHeight="1">
      <c r="A118" s="215">
        <v>47</v>
      </c>
      <c r="B118" s="168" t="s">
        <v>647</v>
      </c>
      <c r="C118" s="167">
        <v>41429</v>
      </c>
      <c r="D118" s="168" t="s">
        <v>648</v>
      </c>
      <c r="E118" s="167">
        <v>41600</v>
      </c>
      <c r="F118" s="89" t="s">
        <v>280</v>
      </c>
      <c r="G118" s="216" t="s">
        <v>649</v>
      </c>
      <c r="H118" s="169">
        <v>5820796</v>
      </c>
      <c r="I118" s="169">
        <v>0</v>
      </c>
      <c r="J118" s="169">
        <f t="shared" si="2"/>
        <v>5820796</v>
      </c>
      <c r="K118" s="217" t="s">
        <v>264</v>
      </c>
      <c r="L118" s="218"/>
    </row>
    <row r="119" spans="1:12" s="162" customFormat="1" ht="57.75" customHeight="1">
      <c r="A119" s="215">
        <v>48</v>
      </c>
      <c r="B119" s="168" t="s">
        <v>650</v>
      </c>
      <c r="C119" s="167">
        <v>41493</v>
      </c>
      <c r="D119" s="168" t="s">
        <v>651</v>
      </c>
      <c r="E119" s="167">
        <v>41807</v>
      </c>
      <c r="F119" s="89" t="s">
        <v>107</v>
      </c>
      <c r="G119" s="216" t="s">
        <v>652</v>
      </c>
      <c r="H119" s="169">
        <v>370945</v>
      </c>
      <c r="I119" s="169">
        <v>0</v>
      </c>
      <c r="J119" s="169">
        <f t="shared" si="2"/>
        <v>370945</v>
      </c>
      <c r="K119" s="217" t="s">
        <v>264</v>
      </c>
      <c r="L119" s="218"/>
    </row>
    <row r="120" spans="1:12" s="162" customFormat="1" ht="57.75" customHeight="1">
      <c r="A120" s="215">
        <v>49</v>
      </c>
      <c r="B120" s="168" t="s">
        <v>653</v>
      </c>
      <c r="C120" s="167">
        <v>42023</v>
      </c>
      <c r="D120" s="168" t="s">
        <v>654</v>
      </c>
      <c r="E120" s="167">
        <v>42250</v>
      </c>
      <c r="F120" s="89" t="s">
        <v>91</v>
      </c>
      <c r="G120" s="216" t="s">
        <v>655</v>
      </c>
      <c r="H120" s="169">
        <v>656664</v>
      </c>
      <c r="I120" s="169">
        <v>0</v>
      </c>
      <c r="J120" s="169">
        <f t="shared" si="2"/>
        <v>656664</v>
      </c>
      <c r="K120" s="217" t="s">
        <v>264</v>
      </c>
      <c r="L120" s="218"/>
    </row>
    <row r="121" spans="1:12" s="162" customFormat="1" ht="57.75" customHeight="1">
      <c r="A121" s="215">
        <v>50</v>
      </c>
      <c r="B121" s="168" t="s">
        <v>656</v>
      </c>
      <c r="C121" s="167">
        <v>42202</v>
      </c>
      <c r="D121" s="168" t="s">
        <v>657</v>
      </c>
      <c r="E121" s="167">
        <v>42254</v>
      </c>
      <c r="F121" s="89" t="s">
        <v>91</v>
      </c>
      <c r="G121" s="216" t="s">
        <v>658</v>
      </c>
      <c r="H121" s="169">
        <v>1526147</v>
      </c>
      <c r="I121" s="169">
        <v>0</v>
      </c>
      <c r="J121" s="169">
        <f t="shared" si="2"/>
        <v>1526147</v>
      </c>
      <c r="K121" s="217" t="s">
        <v>264</v>
      </c>
      <c r="L121" s="218"/>
    </row>
    <row r="122" spans="1:12" s="162" customFormat="1" ht="57.75" customHeight="1">
      <c r="A122" s="215">
        <v>51</v>
      </c>
      <c r="B122" s="168" t="s">
        <v>653</v>
      </c>
      <c r="C122" s="167">
        <v>41648</v>
      </c>
      <c r="D122" s="168" t="s">
        <v>659</v>
      </c>
      <c r="E122" s="167">
        <v>42304</v>
      </c>
      <c r="F122" s="89" t="s">
        <v>279</v>
      </c>
      <c r="G122" s="216" t="s">
        <v>660</v>
      </c>
      <c r="H122" s="169">
        <v>2752193</v>
      </c>
      <c r="I122" s="169">
        <v>0</v>
      </c>
      <c r="J122" s="169">
        <f t="shared" si="2"/>
        <v>2752193</v>
      </c>
      <c r="K122" s="217" t="s">
        <v>264</v>
      </c>
      <c r="L122" s="218"/>
    </row>
    <row r="123" spans="1:12" s="162" customFormat="1" ht="57.75" customHeight="1">
      <c r="A123" s="215">
        <v>52</v>
      </c>
      <c r="B123" s="168" t="s">
        <v>661</v>
      </c>
      <c r="C123" s="167">
        <v>41885</v>
      </c>
      <c r="D123" s="168" t="s">
        <v>662</v>
      </c>
      <c r="E123" s="167">
        <v>42352</v>
      </c>
      <c r="F123" s="89" t="s">
        <v>100</v>
      </c>
      <c r="G123" s="216" t="s">
        <v>663</v>
      </c>
      <c r="H123" s="169">
        <v>3549712</v>
      </c>
      <c r="I123" s="169">
        <v>0</v>
      </c>
      <c r="J123" s="169">
        <f t="shared" si="2"/>
        <v>3549712</v>
      </c>
      <c r="K123" s="217" t="s">
        <v>264</v>
      </c>
      <c r="L123" s="218"/>
    </row>
    <row r="124" spans="1:12" s="162" customFormat="1" ht="57.75" customHeight="1">
      <c r="A124" s="215">
        <v>53</v>
      </c>
      <c r="B124" s="168" t="s">
        <v>624</v>
      </c>
      <c r="C124" s="167">
        <v>40053</v>
      </c>
      <c r="D124" s="168" t="s">
        <v>664</v>
      </c>
      <c r="E124" s="167">
        <v>40169</v>
      </c>
      <c r="F124" s="89" t="s">
        <v>283</v>
      </c>
      <c r="G124" s="216" t="s">
        <v>665</v>
      </c>
      <c r="H124" s="169">
        <v>446270</v>
      </c>
      <c r="I124" s="169">
        <v>0</v>
      </c>
      <c r="J124" s="169">
        <f t="shared" si="2"/>
        <v>446270</v>
      </c>
      <c r="K124" s="217" t="s">
        <v>269</v>
      </c>
      <c r="L124" s="218"/>
    </row>
    <row r="125" spans="1:12" s="162" customFormat="1" ht="57.75" customHeight="1">
      <c r="A125" s="215">
        <v>54</v>
      </c>
      <c r="B125" s="168" t="s">
        <v>666</v>
      </c>
      <c r="C125" s="167">
        <v>40218</v>
      </c>
      <c r="D125" s="168" t="s">
        <v>667</v>
      </c>
      <c r="E125" s="167">
        <v>40697</v>
      </c>
      <c r="F125" s="89" t="s">
        <v>283</v>
      </c>
      <c r="G125" s="216" t="s">
        <v>668</v>
      </c>
      <c r="H125" s="169">
        <v>1064455</v>
      </c>
      <c r="I125" s="169">
        <v>0</v>
      </c>
      <c r="J125" s="169">
        <f t="shared" si="2"/>
        <v>1064455</v>
      </c>
      <c r="K125" s="217" t="s">
        <v>269</v>
      </c>
      <c r="L125" s="218"/>
    </row>
    <row r="126" spans="1:12" s="162" customFormat="1" ht="57.75" customHeight="1">
      <c r="A126" s="215">
        <v>55</v>
      </c>
      <c r="B126" s="168" t="s">
        <v>669</v>
      </c>
      <c r="C126" s="167">
        <v>41361</v>
      </c>
      <c r="D126" s="168" t="s">
        <v>670</v>
      </c>
      <c r="E126" s="167">
        <v>41380</v>
      </c>
      <c r="F126" s="89" t="s">
        <v>113</v>
      </c>
      <c r="G126" s="216" t="s">
        <v>671</v>
      </c>
      <c r="H126" s="169">
        <v>1992514</v>
      </c>
      <c r="I126" s="169">
        <f>820000</f>
        <v>820000</v>
      </c>
      <c r="J126" s="169">
        <f t="shared" si="2"/>
        <v>1172514</v>
      </c>
      <c r="K126" s="217" t="s">
        <v>264</v>
      </c>
      <c r="L126" s="218"/>
    </row>
    <row r="127" spans="1:12" s="162" customFormat="1" ht="57.75" customHeight="1">
      <c r="A127" s="215">
        <v>56</v>
      </c>
      <c r="B127" s="168" t="s">
        <v>672</v>
      </c>
      <c r="C127" s="167">
        <v>41379</v>
      </c>
      <c r="D127" s="168" t="s">
        <v>673</v>
      </c>
      <c r="E127" s="167">
        <v>41429</v>
      </c>
      <c r="F127" s="89" t="s">
        <v>113</v>
      </c>
      <c r="G127" s="216" t="s">
        <v>674</v>
      </c>
      <c r="H127" s="169">
        <v>1016605</v>
      </c>
      <c r="I127" s="169">
        <v>55000</v>
      </c>
      <c r="J127" s="169">
        <f t="shared" si="2"/>
        <v>961605</v>
      </c>
      <c r="K127" s="217" t="s">
        <v>270</v>
      </c>
      <c r="L127" s="218"/>
    </row>
    <row r="128" spans="1:12" s="162" customFormat="1" ht="57.75" customHeight="1">
      <c r="A128" s="215">
        <v>57</v>
      </c>
      <c r="B128" s="168" t="s">
        <v>675</v>
      </c>
      <c r="C128" s="167">
        <v>41386</v>
      </c>
      <c r="D128" s="168" t="s">
        <v>676</v>
      </c>
      <c r="E128" s="167">
        <v>41429</v>
      </c>
      <c r="F128" s="89" t="s">
        <v>113</v>
      </c>
      <c r="G128" s="216" t="s">
        <v>677</v>
      </c>
      <c r="H128" s="169">
        <v>2400101</v>
      </c>
      <c r="I128" s="169">
        <v>430000</v>
      </c>
      <c r="J128" s="169">
        <f t="shared" si="2"/>
        <v>1970101</v>
      </c>
      <c r="K128" s="217" t="s">
        <v>264</v>
      </c>
      <c r="L128" s="218"/>
    </row>
    <row r="129" spans="1:12" s="162" customFormat="1" ht="57.75" customHeight="1">
      <c r="A129" s="215">
        <v>58</v>
      </c>
      <c r="B129" s="168" t="s">
        <v>678</v>
      </c>
      <c r="C129" s="167">
        <v>41453</v>
      </c>
      <c r="D129" s="168" t="s">
        <v>679</v>
      </c>
      <c r="E129" s="167">
        <v>41565</v>
      </c>
      <c r="F129" s="89" t="s">
        <v>100</v>
      </c>
      <c r="G129" s="216" t="s">
        <v>680</v>
      </c>
      <c r="H129" s="169">
        <v>984784</v>
      </c>
      <c r="I129" s="169">
        <v>0</v>
      </c>
      <c r="J129" s="169">
        <f t="shared" si="2"/>
        <v>984784</v>
      </c>
      <c r="K129" s="217" t="s">
        <v>264</v>
      </c>
      <c r="L129" s="218"/>
    </row>
    <row r="130" spans="1:12" s="162" customFormat="1" ht="57.75" customHeight="1">
      <c r="A130" s="215">
        <v>59</v>
      </c>
      <c r="B130" s="168" t="s">
        <v>681</v>
      </c>
      <c r="C130" s="167">
        <v>42034</v>
      </c>
      <c r="D130" s="168" t="s">
        <v>682</v>
      </c>
      <c r="E130" s="167">
        <v>42191</v>
      </c>
      <c r="F130" s="89" t="s">
        <v>113</v>
      </c>
      <c r="G130" s="216" t="s">
        <v>683</v>
      </c>
      <c r="H130" s="169">
        <v>4419838</v>
      </c>
      <c r="I130" s="169">
        <v>0</v>
      </c>
      <c r="J130" s="169">
        <f t="shared" si="2"/>
        <v>4419838</v>
      </c>
      <c r="K130" s="217" t="s">
        <v>264</v>
      </c>
      <c r="L130" s="218"/>
    </row>
    <row r="131" spans="1:12" s="162" customFormat="1" ht="57.75" customHeight="1">
      <c r="A131" s="215">
        <v>60</v>
      </c>
      <c r="B131" s="168" t="s">
        <v>684</v>
      </c>
      <c r="C131" s="167">
        <v>41557</v>
      </c>
      <c r="D131" s="168" t="s">
        <v>685</v>
      </c>
      <c r="E131" s="167">
        <v>41768</v>
      </c>
      <c r="F131" s="89" t="s">
        <v>107</v>
      </c>
      <c r="G131" s="216" t="s">
        <v>686</v>
      </c>
      <c r="H131" s="169">
        <v>1067019</v>
      </c>
      <c r="I131" s="169">
        <v>0</v>
      </c>
      <c r="J131" s="169">
        <f t="shared" si="2"/>
        <v>1067019</v>
      </c>
      <c r="K131" s="217" t="s">
        <v>264</v>
      </c>
      <c r="L131" s="218"/>
    </row>
    <row r="132" spans="1:12" s="162" customFormat="1" ht="57.75" customHeight="1">
      <c r="A132" s="215">
        <v>61</v>
      </c>
      <c r="B132" s="168" t="s">
        <v>687</v>
      </c>
      <c r="C132" s="167">
        <v>41910</v>
      </c>
      <c r="D132" s="168" t="s">
        <v>473</v>
      </c>
      <c r="E132" s="167">
        <v>41925</v>
      </c>
      <c r="F132" s="89" t="s">
        <v>280</v>
      </c>
      <c r="G132" s="216" t="s">
        <v>688</v>
      </c>
      <c r="H132" s="169">
        <v>448145</v>
      </c>
      <c r="I132" s="169">
        <v>34000</v>
      </c>
      <c r="J132" s="169">
        <f t="shared" si="2"/>
        <v>414145</v>
      </c>
      <c r="K132" s="217" t="s">
        <v>264</v>
      </c>
      <c r="L132" s="218"/>
    </row>
    <row r="133" spans="1:12" s="162" customFormat="1" ht="57.75" customHeight="1">
      <c r="A133" s="215">
        <v>62</v>
      </c>
      <c r="B133" s="168" t="s">
        <v>689</v>
      </c>
      <c r="C133" s="167">
        <v>41815</v>
      </c>
      <c r="D133" s="168" t="s">
        <v>690</v>
      </c>
      <c r="E133" s="167">
        <v>42090</v>
      </c>
      <c r="F133" s="89" t="s">
        <v>101</v>
      </c>
      <c r="G133" s="216" t="s">
        <v>691</v>
      </c>
      <c r="H133" s="169">
        <v>5334099</v>
      </c>
      <c r="I133" s="169">
        <v>0</v>
      </c>
      <c r="J133" s="169">
        <f t="shared" si="2"/>
        <v>5334099</v>
      </c>
      <c r="K133" s="217" t="s">
        <v>264</v>
      </c>
      <c r="L133" s="218"/>
    </row>
    <row r="134" spans="1:12" s="162" customFormat="1" ht="57.75" customHeight="1">
      <c r="A134" s="215">
        <v>63</v>
      </c>
      <c r="B134" s="168" t="s">
        <v>692</v>
      </c>
      <c r="C134" s="167">
        <v>41718</v>
      </c>
      <c r="D134" s="168" t="s">
        <v>693</v>
      </c>
      <c r="E134" s="167">
        <v>41873</v>
      </c>
      <c r="F134" s="89" t="s">
        <v>104</v>
      </c>
      <c r="G134" s="216" t="s">
        <v>694</v>
      </c>
      <c r="H134" s="169">
        <v>3022813</v>
      </c>
      <c r="I134" s="169">
        <v>0</v>
      </c>
      <c r="J134" s="169">
        <f t="shared" si="2"/>
        <v>3022813</v>
      </c>
      <c r="K134" s="217" t="s">
        <v>264</v>
      </c>
      <c r="L134" s="218"/>
    </row>
    <row r="135" spans="1:12" s="162" customFormat="1" ht="57.75" customHeight="1">
      <c r="A135" s="215">
        <v>64</v>
      </c>
      <c r="B135" s="168" t="s">
        <v>695</v>
      </c>
      <c r="C135" s="167">
        <v>41311</v>
      </c>
      <c r="D135" s="168" t="s">
        <v>696</v>
      </c>
      <c r="E135" s="167">
        <v>41369</v>
      </c>
      <c r="F135" s="89" t="s">
        <v>113</v>
      </c>
      <c r="G135" s="216" t="s">
        <v>697</v>
      </c>
      <c r="H135" s="169">
        <v>1002506</v>
      </c>
      <c r="I135" s="169">
        <v>50000</v>
      </c>
      <c r="J135" s="169">
        <f t="shared" si="2"/>
        <v>952506</v>
      </c>
      <c r="K135" s="217" t="s">
        <v>264</v>
      </c>
      <c r="L135" s="218"/>
    </row>
    <row r="136" spans="1:12" s="162" customFormat="1" ht="57.75" customHeight="1">
      <c r="A136" s="215">
        <v>65</v>
      </c>
      <c r="B136" s="168" t="s">
        <v>698</v>
      </c>
      <c r="C136" s="167">
        <v>41453</v>
      </c>
      <c r="D136" s="168" t="s">
        <v>699</v>
      </c>
      <c r="E136" s="167">
        <v>41572</v>
      </c>
      <c r="F136" s="89" t="s">
        <v>113</v>
      </c>
      <c r="G136" s="216" t="s">
        <v>700</v>
      </c>
      <c r="H136" s="169">
        <v>2213068</v>
      </c>
      <c r="I136" s="169">
        <v>460000</v>
      </c>
      <c r="J136" s="169">
        <f t="shared" si="2"/>
        <v>1753068</v>
      </c>
      <c r="K136" s="217" t="s">
        <v>264</v>
      </c>
      <c r="L136" s="218"/>
    </row>
    <row r="137" spans="1:12" s="162" customFormat="1" ht="57.75" customHeight="1">
      <c r="A137" s="215">
        <v>66</v>
      </c>
      <c r="B137" s="168" t="s">
        <v>701</v>
      </c>
      <c r="C137" s="167">
        <v>41381</v>
      </c>
      <c r="D137" s="168" t="s">
        <v>702</v>
      </c>
      <c r="E137" s="167">
        <v>41498</v>
      </c>
      <c r="F137" s="89" t="s">
        <v>107</v>
      </c>
      <c r="G137" s="216" t="s">
        <v>703</v>
      </c>
      <c r="H137" s="169">
        <v>582643</v>
      </c>
      <c r="I137" s="169">
        <v>0</v>
      </c>
      <c r="J137" s="169">
        <f t="shared" si="2"/>
        <v>582643</v>
      </c>
      <c r="K137" s="217" t="s">
        <v>264</v>
      </c>
      <c r="L137" s="218"/>
    </row>
    <row r="138" spans="1:12" s="162" customFormat="1" ht="57.75" customHeight="1">
      <c r="A138" s="215">
        <v>67</v>
      </c>
      <c r="B138" s="168" t="s">
        <v>692</v>
      </c>
      <c r="C138" s="167">
        <v>41358</v>
      </c>
      <c r="D138" s="168" t="s">
        <v>704</v>
      </c>
      <c r="E138" s="167">
        <v>41460</v>
      </c>
      <c r="F138" s="89" t="s">
        <v>107</v>
      </c>
      <c r="G138" s="216" t="s">
        <v>705</v>
      </c>
      <c r="H138" s="169">
        <v>188065</v>
      </c>
      <c r="I138" s="169">
        <v>188065</v>
      </c>
      <c r="J138" s="169">
        <f t="shared" si="2"/>
        <v>0</v>
      </c>
      <c r="K138" s="217" t="s">
        <v>271</v>
      </c>
      <c r="L138" s="218"/>
    </row>
    <row r="139" spans="1:12" s="162" customFormat="1" ht="57.75" customHeight="1">
      <c r="A139" s="215">
        <v>68</v>
      </c>
      <c r="B139" s="168" t="s">
        <v>706</v>
      </c>
      <c r="C139" s="167">
        <v>41347</v>
      </c>
      <c r="D139" s="168" t="s">
        <v>707</v>
      </c>
      <c r="E139" s="167">
        <v>41460</v>
      </c>
      <c r="F139" s="89" t="s">
        <v>107</v>
      </c>
      <c r="G139" s="216" t="s">
        <v>705</v>
      </c>
      <c r="H139" s="169">
        <v>2899978</v>
      </c>
      <c r="I139" s="169">
        <v>200000</v>
      </c>
      <c r="J139" s="169">
        <f t="shared" si="2"/>
        <v>2699978</v>
      </c>
      <c r="K139" s="217" t="s">
        <v>264</v>
      </c>
      <c r="L139" s="218"/>
    </row>
    <row r="140" spans="1:12" s="162" customFormat="1" ht="57.75" customHeight="1">
      <c r="A140" s="215">
        <v>69</v>
      </c>
      <c r="B140" s="168" t="s">
        <v>708</v>
      </c>
      <c r="C140" s="167">
        <v>41887</v>
      </c>
      <c r="D140" s="168" t="s">
        <v>709</v>
      </c>
      <c r="E140" s="167">
        <v>42359</v>
      </c>
      <c r="F140" s="89" t="s">
        <v>104</v>
      </c>
      <c r="G140" s="216" t="s">
        <v>710</v>
      </c>
      <c r="H140" s="169">
        <v>5475719</v>
      </c>
      <c r="I140" s="169">
        <v>0</v>
      </c>
      <c r="J140" s="169">
        <f t="shared" si="2"/>
        <v>5475719</v>
      </c>
      <c r="K140" s="217" t="s">
        <v>264</v>
      </c>
      <c r="L140" s="218"/>
    </row>
    <row r="141" spans="1:12" s="162" customFormat="1" ht="57.75" customHeight="1">
      <c r="A141" s="215">
        <v>70</v>
      </c>
      <c r="B141" s="168" t="s">
        <v>692</v>
      </c>
      <c r="C141" s="167">
        <v>41716</v>
      </c>
      <c r="D141" s="168" t="s">
        <v>711</v>
      </c>
      <c r="E141" s="167">
        <v>41922</v>
      </c>
      <c r="F141" s="89" t="s">
        <v>104</v>
      </c>
      <c r="G141" s="216" t="s">
        <v>712</v>
      </c>
      <c r="H141" s="169">
        <v>461028</v>
      </c>
      <c r="I141" s="169">
        <v>0</v>
      </c>
      <c r="J141" s="169">
        <f t="shared" si="2"/>
        <v>461028</v>
      </c>
      <c r="K141" s="217" t="s">
        <v>264</v>
      </c>
      <c r="L141" s="218"/>
    </row>
    <row r="142" spans="1:12" s="162" customFormat="1" ht="57.75" customHeight="1">
      <c r="A142" s="215">
        <v>71</v>
      </c>
      <c r="B142" s="168" t="s">
        <v>713</v>
      </c>
      <c r="C142" s="167">
        <v>41547</v>
      </c>
      <c r="D142" s="168" t="s">
        <v>714</v>
      </c>
      <c r="E142" s="167">
        <v>41787</v>
      </c>
      <c r="F142" s="89" t="s">
        <v>104</v>
      </c>
      <c r="G142" s="216" t="s">
        <v>715</v>
      </c>
      <c r="H142" s="169">
        <v>963645</v>
      </c>
      <c r="I142" s="169">
        <v>283000</v>
      </c>
      <c r="J142" s="169">
        <f aca="true" t="shared" si="3" ref="J142:J183">H142-I142</f>
        <v>680645</v>
      </c>
      <c r="K142" s="217" t="s">
        <v>264</v>
      </c>
      <c r="L142" s="218"/>
    </row>
    <row r="143" spans="1:12" s="162" customFormat="1" ht="57.75" customHeight="1">
      <c r="A143" s="215">
        <v>72</v>
      </c>
      <c r="B143" s="168" t="s">
        <v>716</v>
      </c>
      <c r="C143" s="167">
        <v>41717</v>
      </c>
      <c r="D143" s="168" t="s">
        <v>717</v>
      </c>
      <c r="E143" s="167">
        <v>42030</v>
      </c>
      <c r="F143" s="89" t="s">
        <v>88</v>
      </c>
      <c r="G143" s="216" t="s">
        <v>718</v>
      </c>
      <c r="H143" s="169">
        <v>643685</v>
      </c>
      <c r="I143" s="169">
        <f>53875+8000</f>
        <v>61875</v>
      </c>
      <c r="J143" s="169">
        <f t="shared" si="3"/>
        <v>581810</v>
      </c>
      <c r="K143" s="217" t="s">
        <v>264</v>
      </c>
      <c r="L143" s="218"/>
    </row>
    <row r="144" spans="1:12" s="162" customFormat="1" ht="57.75" customHeight="1">
      <c r="A144" s="215">
        <v>73</v>
      </c>
      <c r="B144" s="168" t="s">
        <v>609</v>
      </c>
      <c r="C144" s="167">
        <v>42023</v>
      </c>
      <c r="D144" s="168" t="s">
        <v>719</v>
      </c>
      <c r="E144" s="167">
        <v>42100</v>
      </c>
      <c r="F144" s="89" t="s">
        <v>100</v>
      </c>
      <c r="G144" s="216" t="s">
        <v>720</v>
      </c>
      <c r="H144" s="169">
        <v>2120560</v>
      </c>
      <c r="I144" s="169">
        <v>2120560</v>
      </c>
      <c r="J144" s="169">
        <f t="shared" si="3"/>
        <v>0</v>
      </c>
      <c r="K144" s="217" t="s">
        <v>271</v>
      </c>
      <c r="L144" s="218"/>
    </row>
    <row r="145" spans="1:12" s="162" customFormat="1" ht="57.75" customHeight="1">
      <c r="A145" s="215">
        <v>74</v>
      </c>
      <c r="B145" s="168" t="s">
        <v>692</v>
      </c>
      <c r="C145" s="167">
        <v>42047</v>
      </c>
      <c r="D145" s="168" t="s">
        <v>721</v>
      </c>
      <c r="E145" s="167">
        <v>42188</v>
      </c>
      <c r="F145" s="89" t="s">
        <v>113</v>
      </c>
      <c r="G145" s="216" t="s">
        <v>722</v>
      </c>
      <c r="H145" s="169">
        <v>3499733</v>
      </c>
      <c r="I145" s="169">
        <v>10000</v>
      </c>
      <c r="J145" s="169">
        <f t="shared" si="3"/>
        <v>3489733</v>
      </c>
      <c r="K145" s="217" t="s">
        <v>264</v>
      </c>
      <c r="L145" s="218"/>
    </row>
    <row r="146" spans="1:12" s="162" customFormat="1" ht="57.75" customHeight="1">
      <c r="A146" s="215">
        <v>75</v>
      </c>
      <c r="B146" s="168" t="s">
        <v>706</v>
      </c>
      <c r="C146" s="167">
        <v>42074</v>
      </c>
      <c r="D146" s="168" t="s">
        <v>723</v>
      </c>
      <c r="E146" s="167">
        <v>42188</v>
      </c>
      <c r="F146" s="89" t="s">
        <v>113</v>
      </c>
      <c r="G146" s="216" t="s">
        <v>724</v>
      </c>
      <c r="H146" s="169">
        <v>1984276</v>
      </c>
      <c r="I146" s="169">
        <v>0</v>
      </c>
      <c r="J146" s="169">
        <f t="shared" si="3"/>
        <v>1984276</v>
      </c>
      <c r="K146" s="217" t="s">
        <v>264</v>
      </c>
      <c r="L146" s="218"/>
    </row>
    <row r="147" spans="1:12" s="162" customFormat="1" ht="57.75" customHeight="1">
      <c r="A147" s="215">
        <v>76</v>
      </c>
      <c r="B147" s="168" t="s">
        <v>725</v>
      </c>
      <c r="C147" s="167">
        <v>37270</v>
      </c>
      <c r="D147" s="168" t="s">
        <v>726</v>
      </c>
      <c r="E147" s="167">
        <v>37771</v>
      </c>
      <c r="F147" s="89" t="s">
        <v>277</v>
      </c>
      <c r="G147" s="216" t="s">
        <v>727</v>
      </c>
      <c r="H147" s="169">
        <v>431050</v>
      </c>
      <c r="I147" s="169">
        <v>0</v>
      </c>
      <c r="J147" s="169">
        <f t="shared" si="3"/>
        <v>431050</v>
      </c>
      <c r="K147" s="217" t="s">
        <v>264</v>
      </c>
      <c r="L147" s="218"/>
    </row>
    <row r="148" spans="1:12" s="162" customFormat="1" ht="57.75" customHeight="1">
      <c r="A148" s="215">
        <v>77</v>
      </c>
      <c r="B148" s="168" t="s">
        <v>728</v>
      </c>
      <c r="C148" s="167">
        <v>41261</v>
      </c>
      <c r="D148" s="168" t="s">
        <v>729</v>
      </c>
      <c r="E148" s="167">
        <v>41333</v>
      </c>
      <c r="F148" s="89" t="s">
        <v>107</v>
      </c>
      <c r="G148" s="216" t="s">
        <v>730</v>
      </c>
      <c r="H148" s="169">
        <v>1305342</v>
      </c>
      <c r="I148" s="169">
        <v>0</v>
      </c>
      <c r="J148" s="169">
        <f t="shared" si="3"/>
        <v>1305342</v>
      </c>
      <c r="K148" s="217" t="s">
        <v>264</v>
      </c>
      <c r="L148" s="218"/>
    </row>
    <row r="149" spans="1:12" s="162" customFormat="1" ht="57.75" customHeight="1">
      <c r="A149" s="215">
        <v>78</v>
      </c>
      <c r="B149" s="168" t="s">
        <v>731</v>
      </c>
      <c r="C149" s="167">
        <v>41703</v>
      </c>
      <c r="D149" s="168" t="s">
        <v>462</v>
      </c>
      <c r="E149" s="167">
        <v>41918</v>
      </c>
      <c r="F149" s="89" t="s">
        <v>88</v>
      </c>
      <c r="G149" s="216" t="s">
        <v>732</v>
      </c>
      <c r="H149" s="169">
        <v>621255</v>
      </c>
      <c r="I149" s="169">
        <v>216200</v>
      </c>
      <c r="J149" s="169">
        <f t="shared" si="3"/>
        <v>405055</v>
      </c>
      <c r="K149" s="217" t="s">
        <v>264</v>
      </c>
      <c r="L149" s="218"/>
    </row>
    <row r="150" spans="1:12" s="162" customFormat="1" ht="57.75" customHeight="1">
      <c r="A150" s="215">
        <v>79</v>
      </c>
      <c r="B150" s="168" t="s">
        <v>733</v>
      </c>
      <c r="C150" s="167">
        <v>35592</v>
      </c>
      <c r="D150" s="168" t="s">
        <v>734</v>
      </c>
      <c r="E150" s="167">
        <v>35641</v>
      </c>
      <c r="F150" s="89" t="s">
        <v>277</v>
      </c>
      <c r="G150" s="216" t="s">
        <v>735</v>
      </c>
      <c r="H150" s="169">
        <v>84532</v>
      </c>
      <c r="I150" s="169">
        <v>46192</v>
      </c>
      <c r="J150" s="169">
        <f t="shared" si="3"/>
        <v>38340</v>
      </c>
      <c r="K150" s="217" t="s">
        <v>264</v>
      </c>
      <c r="L150" s="218"/>
    </row>
    <row r="151" spans="1:12" s="162" customFormat="1" ht="57.75" customHeight="1">
      <c r="A151" s="215">
        <v>80</v>
      </c>
      <c r="B151" s="168" t="s">
        <v>736</v>
      </c>
      <c r="C151" s="167">
        <v>41400</v>
      </c>
      <c r="D151" s="168" t="s">
        <v>737</v>
      </c>
      <c r="E151" s="167">
        <v>41516</v>
      </c>
      <c r="F151" s="89" t="s">
        <v>97</v>
      </c>
      <c r="G151" s="216" t="s">
        <v>738</v>
      </c>
      <c r="H151" s="169">
        <v>720560</v>
      </c>
      <c r="I151" s="169">
        <v>0</v>
      </c>
      <c r="J151" s="169">
        <f t="shared" si="3"/>
        <v>720560</v>
      </c>
      <c r="K151" s="217" t="s">
        <v>264</v>
      </c>
      <c r="L151" s="218"/>
    </row>
    <row r="152" spans="1:12" s="162" customFormat="1" ht="57.75" customHeight="1">
      <c r="A152" s="215">
        <v>81</v>
      </c>
      <c r="B152" s="168" t="s">
        <v>739</v>
      </c>
      <c r="C152" s="167">
        <v>41535</v>
      </c>
      <c r="D152" s="168" t="s">
        <v>740</v>
      </c>
      <c r="E152" s="167">
        <v>41873</v>
      </c>
      <c r="F152" s="89" t="s">
        <v>104</v>
      </c>
      <c r="G152" s="216" t="s">
        <v>741</v>
      </c>
      <c r="H152" s="169">
        <v>1419986</v>
      </c>
      <c r="I152" s="169">
        <v>0</v>
      </c>
      <c r="J152" s="169">
        <f t="shared" si="3"/>
        <v>1419986</v>
      </c>
      <c r="K152" s="217" t="s">
        <v>264</v>
      </c>
      <c r="L152" s="218"/>
    </row>
    <row r="153" spans="1:12" s="162" customFormat="1" ht="57.75" customHeight="1">
      <c r="A153" s="215">
        <v>82</v>
      </c>
      <c r="B153" s="168" t="s">
        <v>603</v>
      </c>
      <c r="C153" s="167">
        <v>41022</v>
      </c>
      <c r="D153" s="168" t="s">
        <v>742</v>
      </c>
      <c r="E153" s="167">
        <v>41375</v>
      </c>
      <c r="F153" s="89" t="s">
        <v>283</v>
      </c>
      <c r="G153" s="216" t="s">
        <v>743</v>
      </c>
      <c r="H153" s="169">
        <v>372123</v>
      </c>
      <c r="I153" s="169">
        <f>30000+4000</f>
        <v>34000</v>
      </c>
      <c r="J153" s="169">
        <f t="shared" si="3"/>
        <v>338123</v>
      </c>
      <c r="K153" s="217" t="s">
        <v>264</v>
      </c>
      <c r="L153" s="218"/>
    </row>
    <row r="154" spans="1:12" s="162" customFormat="1" ht="57.75" customHeight="1">
      <c r="A154" s="215">
        <v>83</v>
      </c>
      <c r="B154" s="168" t="s">
        <v>744</v>
      </c>
      <c r="C154" s="167">
        <v>41022</v>
      </c>
      <c r="D154" s="168" t="s">
        <v>745</v>
      </c>
      <c r="E154" s="167">
        <v>41375</v>
      </c>
      <c r="F154" s="89" t="s">
        <v>283</v>
      </c>
      <c r="G154" s="216" t="s">
        <v>746</v>
      </c>
      <c r="H154" s="169">
        <v>365559</v>
      </c>
      <c r="I154" s="169">
        <f>55000+4000</f>
        <v>59000</v>
      </c>
      <c r="J154" s="169">
        <f t="shared" si="3"/>
        <v>306559</v>
      </c>
      <c r="K154" s="217" t="s">
        <v>264</v>
      </c>
      <c r="L154" s="218"/>
    </row>
    <row r="155" spans="1:12" s="162" customFormat="1" ht="57.75" customHeight="1">
      <c r="A155" s="215">
        <v>84</v>
      </c>
      <c r="B155" s="168" t="s">
        <v>669</v>
      </c>
      <c r="C155" s="167">
        <v>41176</v>
      </c>
      <c r="D155" s="168" t="s">
        <v>747</v>
      </c>
      <c r="E155" s="167">
        <v>41339</v>
      </c>
      <c r="F155" s="89" t="s">
        <v>276</v>
      </c>
      <c r="G155" s="216" t="s">
        <v>748</v>
      </c>
      <c r="H155" s="169">
        <v>4438924</v>
      </c>
      <c r="I155" s="169">
        <v>149755</v>
      </c>
      <c r="J155" s="169">
        <f t="shared" si="3"/>
        <v>4289169</v>
      </c>
      <c r="K155" s="217" t="s">
        <v>264</v>
      </c>
      <c r="L155" s="218"/>
    </row>
    <row r="156" spans="1:12" s="162" customFormat="1" ht="57.75" customHeight="1">
      <c r="A156" s="215">
        <v>85</v>
      </c>
      <c r="B156" s="168" t="s">
        <v>749</v>
      </c>
      <c r="C156" s="167">
        <v>42269</v>
      </c>
      <c r="D156" s="168" t="s">
        <v>750</v>
      </c>
      <c r="E156" s="167">
        <v>42368</v>
      </c>
      <c r="F156" s="89" t="s">
        <v>89</v>
      </c>
      <c r="G156" s="216" t="s">
        <v>751</v>
      </c>
      <c r="H156" s="169">
        <v>1108812</v>
      </c>
      <c r="I156" s="169">
        <v>0</v>
      </c>
      <c r="J156" s="169">
        <f t="shared" si="3"/>
        <v>1108812</v>
      </c>
      <c r="K156" s="217" t="s">
        <v>264</v>
      </c>
      <c r="L156" s="218"/>
    </row>
    <row r="157" spans="1:12" s="162" customFormat="1" ht="57.75" customHeight="1">
      <c r="A157" s="215">
        <v>86</v>
      </c>
      <c r="B157" s="231" t="s">
        <v>752</v>
      </c>
      <c r="C157" s="232">
        <v>41424</v>
      </c>
      <c r="D157" s="233">
        <v>384</v>
      </c>
      <c r="E157" s="232">
        <v>41600</v>
      </c>
      <c r="F157" s="234" t="s">
        <v>280</v>
      </c>
      <c r="G157" s="233" t="s">
        <v>753</v>
      </c>
      <c r="H157" s="235">
        <v>731257</v>
      </c>
      <c r="I157" s="235">
        <v>0</v>
      </c>
      <c r="J157" s="127">
        <f t="shared" si="3"/>
        <v>731257</v>
      </c>
      <c r="K157" s="220" t="s">
        <v>264</v>
      </c>
      <c r="L157" s="160"/>
    </row>
    <row r="158" spans="1:12" s="162" customFormat="1" ht="57.75" customHeight="1">
      <c r="A158" s="215">
        <v>87</v>
      </c>
      <c r="B158" s="97" t="s">
        <v>754</v>
      </c>
      <c r="C158" s="96">
        <v>41537</v>
      </c>
      <c r="D158" s="97">
        <v>761</v>
      </c>
      <c r="E158" s="96">
        <v>41719</v>
      </c>
      <c r="F158" s="226" t="s">
        <v>107</v>
      </c>
      <c r="G158" s="97" t="s">
        <v>755</v>
      </c>
      <c r="H158" s="131">
        <v>351536</v>
      </c>
      <c r="I158" s="131">
        <v>0</v>
      </c>
      <c r="J158" s="127">
        <f t="shared" si="3"/>
        <v>351536</v>
      </c>
      <c r="K158" s="220" t="s">
        <v>264</v>
      </c>
      <c r="L158" s="160"/>
    </row>
    <row r="159" spans="1:12" s="162" customFormat="1" ht="57.75" customHeight="1">
      <c r="A159" s="215">
        <v>88</v>
      </c>
      <c r="B159" s="97" t="s">
        <v>756</v>
      </c>
      <c r="C159" s="96">
        <v>41607</v>
      </c>
      <c r="D159" s="97">
        <v>659</v>
      </c>
      <c r="E159" s="96">
        <v>41705</v>
      </c>
      <c r="F159" s="226" t="s">
        <v>113</v>
      </c>
      <c r="G159" s="97" t="s">
        <v>757</v>
      </c>
      <c r="H159" s="131">
        <v>3060249</v>
      </c>
      <c r="I159" s="131">
        <v>0</v>
      </c>
      <c r="J159" s="127">
        <f t="shared" si="3"/>
        <v>3060249</v>
      </c>
      <c r="K159" s="220" t="s">
        <v>264</v>
      </c>
      <c r="L159" s="160"/>
    </row>
    <row r="160" spans="1:12" s="162" customFormat="1" ht="57.75" customHeight="1">
      <c r="A160" s="215">
        <v>89</v>
      </c>
      <c r="B160" s="97" t="s">
        <v>758</v>
      </c>
      <c r="C160" s="96">
        <v>41521</v>
      </c>
      <c r="D160" s="97">
        <v>385</v>
      </c>
      <c r="E160" s="96">
        <v>41600</v>
      </c>
      <c r="F160" s="236" t="s">
        <v>280</v>
      </c>
      <c r="G160" s="97" t="s">
        <v>759</v>
      </c>
      <c r="H160" s="131">
        <v>5745871</v>
      </c>
      <c r="I160" s="131"/>
      <c r="J160" s="127">
        <f t="shared" si="3"/>
        <v>5745871</v>
      </c>
      <c r="K160" s="220" t="s">
        <v>264</v>
      </c>
      <c r="L160" s="160"/>
    </row>
    <row r="161" spans="1:12" s="162" customFormat="1" ht="57.75" customHeight="1">
      <c r="A161" s="215">
        <v>90</v>
      </c>
      <c r="B161" s="97" t="s">
        <v>760</v>
      </c>
      <c r="C161" s="96">
        <v>41624</v>
      </c>
      <c r="D161" s="97">
        <v>864</v>
      </c>
      <c r="E161" s="96">
        <v>41747</v>
      </c>
      <c r="F161" s="236" t="s">
        <v>91</v>
      </c>
      <c r="G161" s="97" t="s">
        <v>761</v>
      </c>
      <c r="H161" s="131">
        <v>474083</v>
      </c>
      <c r="I161" s="131"/>
      <c r="J161" s="127">
        <f t="shared" si="3"/>
        <v>474083</v>
      </c>
      <c r="K161" s="220" t="s">
        <v>264</v>
      </c>
      <c r="L161" s="160"/>
    </row>
    <row r="162" spans="1:12" s="162" customFormat="1" ht="57.75" customHeight="1">
      <c r="A162" s="215">
        <v>91</v>
      </c>
      <c r="B162" s="97" t="s">
        <v>762</v>
      </c>
      <c r="C162" s="96">
        <v>41723</v>
      </c>
      <c r="D162" s="97">
        <v>1019</v>
      </c>
      <c r="E162" s="96">
        <v>41807</v>
      </c>
      <c r="F162" s="236" t="s">
        <v>113</v>
      </c>
      <c r="G162" s="97" t="s">
        <v>763</v>
      </c>
      <c r="H162" s="131">
        <v>4413779</v>
      </c>
      <c r="I162" s="131">
        <v>163452</v>
      </c>
      <c r="J162" s="127">
        <f t="shared" si="3"/>
        <v>4250327</v>
      </c>
      <c r="K162" s="220" t="s">
        <v>264</v>
      </c>
      <c r="L162" s="160"/>
    </row>
    <row r="163" spans="1:12" s="162" customFormat="1" ht="57.75" customHeight="1">
      <c r="A163" s="215">
        <v>92</v>
      </c>
      <c r="B163" s="97" t="s">
        <v>764</v>
      </c>
      <c r="C163" s="96">
        <v>41649</v>
      </c>
      <c r="D163" s="97">
        <v>1014</v>
      </c>
      <c r="E163" s="96">
        <v>41800</v>
      </c>
      <c r="F163" s="236" t="s">
        <v>280</v>
      </c>
      <c r="G163" s="97" t="s">
        <v>765</v>
      </c>
      <c r="H163" s="131">
        <v>3976336</v>
      </c>
      <c r="I163" s="131">
        <v>480000</v>
      </c>
      <c r="J163" s="127">
        <f t="shared" si="3"/>
        <v>3496336</v>
      </c>
      <c r="K163" s="220" t="s">
        <v>264</v>
      </c>
      <c r="L163" s="160"/>
    </row>
    <row r="164" spans="1:12" s="162" customFormat="1" ht="57.75" customHeight="1">
      <c r="A164" s="215">
        <v>93</v>
      </c>
      <c r="B164" s="97" t="s">
        <v>766</v>
      </c>
      <c r="C164" s="96">
        <v>41502</v>
      </c>
      <c r="D164" s="97">
        <v>496</v>
      </c>
      <c r="E164" s="96">
        <v>41642</v>
      </c>
      <c r="F164" s="236" t="s">
        <v>113</v>
      </c>
      <c r="G164" s="97" t="s">
        <v>767</v>
      </c>
      <c r="H164" s="131">
        <v>6882231</v>
      </c>
      <c r="I164" s="131"/>
      <c r="J164" s="127">
        <f t="shared" si="3"/>
        <v>6882231</v>
      </c>
      <c r="K164" s="220" t="s">
        <v>264</v>
      </c>
      <c r="L164" s="160"/>
    </row>
    <row r="165" spans="1:12" s="162" customFormat="1" ht="57.75" customHeight="1">
      <c r="A165" s="215">
        <v>94</v>
      </c>
      <c r="B165" s="97" t="s">
        <v>768</v>
      </c>
      <c r="C165" s="96">
        <v>41715</v>
      </c>
      <c r="D165" s="97">
        <v>1021</v>
      </c>
      <c r="E165" s="96">
        <v>41810</v>
      </c>
      <c r="F165" s="236" t="s">
        <v>113</v>
      </c>
      <c r="G165" s="97" t="s">
        <v>769</v>
      </c>
      <c r="H165" s="131">
        <v>6552948</v>
      </c>
      <c r="I165" s="131">
        <f>1250000+400000</f>
        <v>1650000</v>
      </c>
      <c r="J165" s="127">
        <f t="shared" si="3"/>
        <v>4902948</v>
      </c>
      <c r="K165" s="220" t="s">
        <v>264</v>
      </c>
      <c r="L165" s="160"/>
    </row>
    <row r="166" spans="1:12" s="162" customFormat="1" ht="57.75" customHeight="1">
      <c r="A166" s="215">
        <v>95</v>
      </c>
      <c r="B166" s="97" t="s">
        <v>770</v>
      </c>
      <c r="C166" s="96">
        <v>41534</v>
      </c>
      <c r="D166" s="97">
        <v>1023</v>
      </c>
      <c r="E166" s="96">
        <v>41810</v>
      </c>
      <c r="F166" s="236" t="s">
        <v>107</v>
      </c>
      <c r="G166" s="97" t="s">
        <v>771</v>
      </c>
      <c r="H166" s="131">
        <v>677684</v>
      </c>
      <c r="I166" s="131"/>
      <c r="J166" s="127">
        <f t="shared" si="3"/>
        <v>677684</v>
      </c>
      <c r="K166" s="220" t="s">
        <v>264</v>
      </c>
      <c r="L166" s="160"/>
    </row>
    <row r="167" spans="1:12" s="162" customFormat="1" ht="57.75" customHeight="1">
      <c r="A167" s="215">
        <v>96</v>
      </c>
      <c r="B167" s="97" t="s">
        <v>772</v>
      </c>
      <c r="C167" s="96">
        <v>41625</v>
      </c>
      <c r="D167" s="97">
        <v>63</v>
      </c>
      <c r="E167" s="96">
        <v>41925</v>
      </c>
      <c r="F167" s="236" t="s">
        <v>113</v>
      </c>
      <c r="G167" s="97" t="s">
        <v>773</v>
      </c>
      <c r="H167" s="131">
        <v>6452000</v>
      </c>
      <c r="I167" s="131"/>
      <c r="J167" s="127">
        <f t="shared" si="3"/>
        <v>6452000</v>
      </c>
      <c r="K167" s="220" t="s">
        <v>264</v>
      </c>
      <c r="L167" s="160"/>
    </row>
    <row r="168" spans="1:12" s="162" customFormat="1" ht="57.75" customHeight="1">
      <c r="A168" s="215">
        <v>97</v>
      </c>
      <c r="B168" s="97" t="s">
        <v>774</v>
      </c>
      <c r="C168" s="96">
        <v>36430</v>
      </c>
      <c r="D168" s="97">
        <v>4</v>
      </c>
      <c r="E168" s="96">
        <v>41920</v>
      </c>
      <c r="F168" s="236" t="s">
        <v>113</v>
      </c>
      <c r="G168" s="97" t="s">
        <v>775</v>
      </c>
      <c r="H168" s="131">
        <v>141600</v>
      </c>
      <c r="I168" s="131"/>
      <c r="J168" s="127">
        <f t="shared" si="3"/>
        <v>141600</v>
      </c>
      <c r="K168" s="220" t="s">
        <v>264</v>
      </c>
      <c r="L168" s="160"/>
    </row>
    <row r="169" spans="1:12" s="162" customFormat="1" ht="57.75" customHeight="1">
      <c r="A169" s="215">
        <v>98</v>
      </c>
      <c r="B169" s="97" t="s">
        <v>776</v>
      </c>
      <c r="C169" s="96">
        <v>41703</v>
      </c>
      <c r="D169" s="97">
        <v>444</v>
      </c>
      <c r="E169" s="96">
        <v>41988</v>
      </c>
      <c r="F169" s="236" t="s">
        <v>100</v>
      </c>
      <c r="G169" s="97" t="s">
        <v>777</v>
      </c>
      <c r="H169" s="131">
        <v>4645190</v>
      </c>
      <c r="I169" s="131"/>
      <c r="J169" s="127">
        <f t="shared" si="3"/>
        <v>4645190</v>
      </c>
      <c r="K169" s="220" t="s">
        <v>264</v>
      </c>
      <c r="L169" s="160"/>
    </row>
    <row r="170" spans="1:12" s="162" customFormat="1" ht="57.75" customHeight="1">
      <c r="A170" s="215">
        <v>99</v>
      </c>
      <c r="B170" s="97" t="s">
        <v>778</v>
      </c>
      <c r="C170" s="96">
        <v>41639</v>
      </c>
      <c r="D170" s="97">
        <v>872</v>
      </c>
      <c r="E170" s="96">
        <v>41757</v>
      </c>
      <c r="F170" s="236" t="s">
        <v>113</v>
      </c>
      <c r="G170" s="97" t="s">
        <v>779</v>
      </c>
      <c r="H170" s="131">
        <v>985795</v>
      </c>
      <c r="I170" s="131">
        <v>100000</v>
      </c>
      <c r="J170" s="127">
        <f t="shared" si="3"/>
        <v>885795</v>
      </c>
      <c r="K170" s="220" t="s">
        <v>264</v>
      </c>
      <c r="L170" s="160"/>
    </row>
    <row r="171" spans="1:12" s="162" customFormat="1" ht="57.75" customHeight="1">
      <c r="A171" s="215">
        <v>100</v>
      </c>
      <c r="B171" s="97" t="s">
        <v>780</v>
      </c>
      <c r="C171" s="96">
        <v>41635</v>
      </c>
      <c r="D171" s="97">
        <v>656</v>
      </c>
      <c r="E171" s="96">
        <v>41698</v>
      </c>
      <c r="F171" s="236" t="s">
        <v>97</v>
      </c>
      <c r="G171" s="97" t="s">
        <v>781</v>
      </c>
      <c r="H171" s="131">
        <v>1352435</v>
      </c>
      <c r="I171" s="131">
        <v>80000</v>
      </c>
      <c r="J171" s="127">
        <f t="shared" si="3"/>
        <v>1272435</v>
      </c>
      <c r="K171" s="220" t="s">
        <v>264</v>
      </c>
      <c r="L171" s="160"/>
    </row>
    <row r="172" spans="1:12" s="162" customFormat="1" ht="57.75" customHeight="1">
      <c r="A172" s="215">
        <v>101</v>
      </c>
      <c r="B172" s="97" t="s">
        <v>782</v>
      </c>
      <c r="C172" s="96">
        <v>41543</v>
      </c>
      <c r="D172" s="97">
        <v>768</v>
      </c>
      <c r="E172" s="96">
        <v>41729</v>
      </c>
      <c r="F172" s="236" t="s">
        <v>113</v>
      </c>
      <c r="G172" s="97" t="s">
        <v>783</v>
      </c>
      <c r="H172" s="131">
        <v>4787112</v>
      </c>
      <c r="I172" s="131"/>
      <c r="J172" s="127">
        <f t="shared" si="3"/>
        <v>4787112</v>
      </c>
      <c r="K172" s="220" t="s">
        <v>264</v>
      </c>
      <c r="L172" s="160"/>
    </row>
    <row r="173" spans="1:12" s="162" customFormat="1" ht="57.75" customHeight="1">
      <c r="A173" s="215">
        <v>102</v>
      </c>
      <c r="B173" s="97" t="s">
        <v>784</v>
      </c>
      <c r="C173" s="96">
        <v>41415</v>
      </c>
      <c r="D173" s="97">
        <v>1152</v>
      </c>
      <c r="E173" s="96">
        <v>41481</v>
      </c>
      <c r="F173" s="236" t="s">
        <v>113</v>
      </c>
      <c r="G173" s="97" t="s">
        <v>785</v>
      </c>
      <c r="H173" s="131">
        <v>1980520</v>
      </c>
      <c r="I173" s="131"/>
      <c r="J173" s="127">
        <f t="shared" si="3"/>
        <v>1980520</v>
      </c>
      <c r="K173" s="220" t="s">
        <v>264</v>
      </c>
      <c r="L173" s="160"/>
    </row>
    <row r="174" spans="1:12" s="162" customFormat="1" ht="57.75" customHeight="1">
      <c r="A174" s="215">
        <v>103</v>
      </c>
      <c r="B174" s="97" t="s">
        <v>760</v>
      </c>
      <c r="C174" s="96">
        <v>41271</v>
      </c>
      <c r="D174" s="97">
        <v>650</v>
      </c>
      <c r="E174" s="96">
        <v>41359</v>
      </c>
      <c r="F174" s="236" t="s">
        <v>280</v>
      </c>
      <c r="G174" s="97" t="s">
        <v>786</v>
      </c>
      <c r="H174" s="131">
        <v>1033772</v>
      </c>
      <c r="I174" s="131"/>
      <c r="J174" s="127">
        <f t="shared" si="3"/>
        <v>1033772</v>
      </c>
      <c r="K174" s="220" t="s">
        <v>264</v>
      </c>
      <c r="L174" s="160"/>
    </row>
    <row r="175" spans="1:12" s="162" customFormat="1" ht="57.75" customHeight="1">
      <c r="A175" s="215">
        <v>104</v>
      </c>
      <c r="B175" s="97" t="s">
        <v>787</v>
      </c>
      <c r="C175" s="96">
        <v>41767</v>
      </c>
      <c r="D175" s="97">
        <v>877</v>
      </c>
      <c r="E175" s="96">
        <v>42156</v>
      </c>
      <c r="F175" s="236" t="s">
        <v>276</v>
      </c>
      <c r="G175" s="97" t="s">
        <v>788</v>
      </c>
      <c r="H175" s="131">
        <v>1137711</v>
      </c>
      <c r="I175" s="131"/>
      <c r="J175" s="127">
        <f t="shared" si="3"/>
        <v>1137711</v>
      </c>
      <c r="K175" s="220" t="s">
        <v>264</v>
      </c>
      <c r="L175" s="160"/>
    </row>
    <row r="176" spans="1:12" s="162" customFormat="1" ht="57.75" customHeight="1">
      <c r="A176" s="215">
        <v>105</v>
      </c>
      <c r="B176" s="97" t="s">
        <v>789</v>
      </c>
      <c r="C176" s="96">
        <v>41400</v>
      </c>
      <c r="D176" s="97" t="s">
        <v>790</v>
      </c>
      <c r="E176" s="96">
        <v>41457</v>
      </c>
      <c r="F176" s="236" t="s">
        <v>107</v>
      </c>
      <c r="G176" s="97" t="s">
        <v>791</v>
      </c>
      <c r="H176" s="131">
        <v>64749</v>
      </c>
      <c r="I176" s="131"/>
      <c r="J176" s="127">
        <f t="shared" si="3"/>
        <v>64749</v>
      </c>
      <c r="K176" s="220" t="s">
        <v>264</v>
      </c>
      <c r="L176" s="160"/>
    </row>
    <row r="177" spans="1:12" s="162" customFormat="1" ht="57.75" customHeight="1">
      <c r="A177" s="215">
        <v>106</v>
      </c>
      <c r="B177" s="97" t="s">
        <v>792</v>
      </c>
      <c r="C177" s="96">
        <v>35603</v>
      </c>
      <c r="D177" s="97">
        <v>413</v>
      </c>
      <c r="E177" s="96">
        <v>35720</v>
      </c>
      <c r="F177" s="236" t="s">
        <v>277</v>
      </c>
      <c r="G177" s="97" t="s">
        <v>793</v>
      </c>
      <c r="H177" s="131">
        <v>30416</v>
      </c>
      <c r="I177" s="131"/>
      <c r="J177" s="127">
        <f t="shared" si="3"/>
        <v>30416</v>
      </c>
      <c r="K177" s="220" t="s">
        <v>264</v>
      </c>
      <c r="L177" s="160"/>
    </row>
    <row r="178" spans="1:12" s="162" customFormat="1" ht="57.75" customHeight="1">
      <c r="A178" s="215">
        <v>107</v>
      </c>
      <c r="B178" s="97" t="s">
        <v>794</v>
      </c>
      <c r="C178" s="96">
        <v>41877</v>
      </c>
      <c r="D178" s="97">
        <v>1124</v>
      </c>
      <c r="E178" s="96">
        <v>42226</v>
      </c>
      <c r="F178" s="236" t="s">
        <v>109</v>
      </c>
      <c r="G178" s="97" t="s">
        <v>795</v>
      </c>
      <c r="H178" s="131">
        <v>73608</v>
      </c>
      <c r="I178" s="131"/>
      <c r="J178" s="127">
        <f t="shared" si="3"/>
        <v>73608</v>
      </c>
      <c r="K178" s="220" t="s">
        <v>264</v>
      </c>
      <c r="L178" s="160"/>
    </row>
    <row r="179" spans="1:12" s="162" customFormat="1" ht="57.75" customHeight="1">
      <c r="A179" s="215">
        <v>108</v>
      </c>
      <c r="B179" s="97" t="s">
        <v>796</v>
      </c>
      <c r="C179" s="96">
        <v>41240</v>
      </c>
      <c r="D179" s="97">
        <v>642</v>
      </c>
      <c r="E179" s="96">
        <v>41344</v>
      </c>
      <c r="F179" s="236" t="s">
        <v>113</v>
      </c>
      <c r="G179" s="97" t="s">
        <v>797</v>
      </c>
      <c r="H179" s="131">
        <v>1498000</v>
      </c>
      <c r="I179" s="131"/>
      <c r="J179" s="127">
        <f t="shared" si="3"/>
        <v>1498000</v>
      </c>
      <c r="K179" s="220" t="s">
        <v>264</v>
      </c>
      <c r="L179" s="160"/>
    </row>
    <row r="180" spans="1:12" s="162" customFormat="1" ht="57.75" customHeight="1">
      <c r="A180" s="215">
        <v>109</v>
      </c>
      <c r="B180" s="97" t="s">
        <v>798</v>
      </c>
      <c r="C180" s="96">
        <v>41362</v>
      </c>
      <c r="D180" s="97">
        <v>1133</v>
      </c>
      <c r="E180" s="96">
        <v>41831</v>
      </c>
      <c r="F180" s="236" t="s">
        <v>107</v>
      </c>
      <c r="G180" s="97" t="s">
        <v>799</v>
      </c>
      <c r="H180" s="131">
        <v>334877</v>
      </c>
      <c r="I180" s="131"/>
      <c r="J180" s="127">
        <f t="shared" si="3"/>
        <v>334877</v>
      </c>
      <c r="K180" s="220" t="s">
        <v>264</v>
      </c>
      <c r="L180" s="160"/>
    </row>
    <row r="181" spans="1:12" s="162" customFormat="1" ht="57.75" customHeight="1">
      <c r="A181" s="215">
        <v>110</v>
      </c>
      <c r="B181" s="97" t="s">
        <v>800</v>
      </c>
      <c r="C181" s="96">
        <v>41177</v>
      </c>
      <c r="D181" s="97">
        <v>373</v>
      </c>
      <c r="E181" s="96">
        <v>41271</v>
      </c>
      <c r="F181" s="236" t="s">
        <v>107</v>
      </c>
      <c r="G181" s="97" t="s">
        <v>801</v>
      </c>
      <c r="H181" s="131">
        <v>243027</v>
      </c>
      <c r="I181" s="131"/>
      <c r="J181" s="127">
        <f t="shared" si="3"/>
        <v>243027</v>
      </c>
      <c r="K181" s="220" t="s">
        <v>264</v>
      </c>
      <c r="L181" s="160"/>
    </row>
    <row r="182" spans="1:12" s="162" customFormat="1" ht="57.75" customHeight="1">
      <c r="A182" s="215">
        <v>111</v>
      </c>
      <c r="B182" s="97" t="s">
        <v>802</v>
      </c>
      <c r="C182" s="96">
        <v>41271</v>
      </c>
      <c r="D182" s="97">
        <v>1123</v>
      </c>
      <c r="E182" s="96">
        <v>41453</v>
      </c>
      <c r="F182" s="236" t="s">
        <v>107</v>
      </c>
      <c r="G182" s="97" t="s">
        <v>803</v>
      </c>
      <c r="H182" s="131">
        <v>336464</v>
      </c>
      <c r="I182" s="131"/>
      <c r="J182" s="127">
        <f t="shared" si="3"/>
        <v>336464</v>
      </c>
      <c r="K182" s="220" t="s">
        <v>264</v>
      </c>
      <c r="L182" s="160"/>
    </row>
    <row r="183" spans="1:12" s="162" customFormat="1" ht="57.75" customHeight="1">
      <c r="A183" s="215">
        <v>112</v>
      </c>
      <c r="B183" s="97" t="s">
        <v>802</v>
      </c>
      <c r="C183" s="96">
        <v>41626</v>
      </c>
      <c r="D183" s="97">
        <v>412</v>
      </c>
      <c r="E183" s="96">
        <v>41978</v>
      </c>
      <c r="F183" s="236" t="s">
        <v>107</v>
      </c>
      <c r="G183" s="97" t="s">
        <v>804</v>
      </c>
      <c r="H183" s="131">
        <v>296340</v>
      </c>
      <c r="I183" s="131"/>
      <c r="J183" s="127">
        <f t="shared" si="3"/>
        <v>296340</v>
      </c>
      <c r="K183" s="220" t="s">
        <v>264</v>
      </c>
      <c r="L183" s="160"/>
    </row>
    <row r="184" spans="1:12" s="162" customFormat="1" ht="57.75" customHeight="1">
      <c r="A184" s="215">
        <v>113</v>
      </c>
      <c r="B184" s="97" t="s">
        <v>805</v>
      </c>
      <c r="C184" s="96">
        <v>41277</v>
      </c>
      <c r="D184" s="97">
        <v>381</v>
      </c>
      <c r="E184" s="96">
        <v>41600</v>
      </c>
      <c r="F184" s="236" t="s">
        <v>107</v>
      </c>
      <c r="G184" s="97" t="s">
        <v>803</v>
      </c>
      <c r="H184" s="131">
        <v>1111460</v>
      </c>
      <c r="I184" s="131"/>
      <c r="J184" s="127">
        <f>H184-I184</f>
        <v>1111460</v>
      </c>
      <c r="K184" s="220" t="s">
        <v>264</v>
      </c>
      <c r="L184" s="160"/>
    </row>
    <row r="185" spans="1:12" s="162" customFormat="1" ht="57.75" customHeight="1">
      <c r="A185" s="215">
        <v>114</v>
      </c>
      <c r="B185" s="97" t="s">
        <v>806</v>
      </c>
      <c r="C185" s="96">
        <v>41491</v>
      </c>
      <c r="D185" s="97">
        <v>455</v>
      </c>
      <c r="E185" s="96">
        <v>42366</v>
      </c>
      <c r="F185" s="236" t="s">
        <v>281</v>
      </c>
      <c r="G185" s="237" t="s">
        <v>807</v>
      </c>
      <c r="H185" s="238">
        <v>1787736</v>
      </c>
      <c r="I185" s="131"/>
      <c r="J185" s="127">
        <f>H185-I185</f>
        <v>1787736</v>
      </c>
      <c r="K185" s="220" t="s">
        <v>264</v>
      </c>
      <c r="L185" s="160"/>
    </row>
    <row r="186" spans="1:12" s="162" customFormat="1" ht="57.75" customHeight="1">
      <c r="A186" s="215">
        <v>115</v>
      </c>
      <c r="B186" s="230" t="s">
        <v>808</v>
      </c>
      <c r="C186" s="232">
        <v>41180</v>
      </c>
      <c r="D186" s="230">
        <v>520</v>
      </c>
      <c r="E186" s="232">
        <v>41310</v>
      </c>
      <c r="F186" s="234" t="s">
        <v>104</v>
      </c>
      <c r="G186" s="230" t="s">
        <v>809</v>
      </c>
      <c r="H186" s="169">
        <v>825110</v>
      </c>
      <c r="I186" s="239">
        <v>339340</v>
      </c>
      <c r="J186" s="127">
        <f>H186-I186</f>
        <v>485770</v>
      </c>
      <c r="K186" s="220" t="s">
        <v>264</v>
      </c>
      <c r="L186" s="180"/>
    </row>
    <row r="187" spans="1:12" s="162" customFormat="1" ht="57.75" customHeight="1">
      <c r="A187" s="215">
        <v>116</v>
      </c>
      <c r="B187" s="230" t="s">
        <v>810</v>
      </c>
      <c r="C187" s="96">
        <v>41838</v>
      </c>
      <c r="D187" s="230">
        <v>62</v>
      </c>
      <c r="E187" s="96">
        <v>41925</v>
      </c>
      <c r="F187" s="226" t="s">
        <v>113</v>
      </c>
      <c r="G187" s="230" t="s">
        <v>811</v>
      </c>
      <c r="H187" s="169">
        <v>14269100</v>
      </c>
      <c r="I187" s="169">
        <v>1536900</v>
      </c>
      <c r="J187" s="127">
        <f aca="true" t="shared" si="4" ref="J187:J230">H187-I187</f>
        <v>12732200</v>
      </c>
      <c r="K187" s="220" t="s">
        <v>264</v>
      </c>
      <c r="L187" s="180"/>
    </row>
    <row r="188" spans="1:12" s="162" customFormat="1" ht="57.75" customHeight="1">
      <c r="A188" s="215">
        <v>117</v>
      </c>
      <c r="B188" s="230" t="s">
        <v>812</v>
      </c>
      <c r="C188" s="96">
        <v>41747</v>
      </c>
      <c r="D188" s="230">
        <v>1010</v>
      </c>
      <c r="E188" s="96">
        <v>41794</v>
      </c>
      <c r="F188" s="226" t="s">
        <v>346</v>
      </c>
      <c r="G188" s="230" t="s">
        <v>813</v>
      </c>
      <c r="H188" s="169">
        <v>3445367</v>
      </c>
      <c r="I188" s="169"/>
      <c r="J188" s="127">
        <f t="shared" si="4"/>
        <v>3445367</v>
      </c>
      <c r="K188" s="220" t="s">
        <v>264</v>
      </c>
      <c r="L188" s="180"/>
    </row>
    <row r="189" spans="1:12" s="162" customFormat="1" ht="57.75" customHeight="1">
      <c r="A189" s="215">
        <v>118</v>
      </c>
      <c r="B189" s="230" t="s">
        <v>814</v>
      </c>
      <c r="C189" s="96">
        <v>41386</v>
      </c>
      <c r="D189" s="230">
        <v>1039</v>
      </c>
      <c r="E189" s="96">
        <v>41449</v>
      </c>
      <c r="F189" s="236" t="s">
        <v>113</v>
      </c>
      <c r="G189" s="230" t="s">
        <v>815</v>
      </c>
      <c r="H189" s="169">
        <v>3587758</v>
      </c>
      <c r="I189" s="169">
        <v>1090000</v>
      </c>
      <c r="J189" s="127">
        <f t="shared" si="4"/>
        <v>2497758</v>
      </c>
      <c r="K189" s="220" t="s">
        <v>264</v>
      </c>
      <c r="L189" s="180"/>
    </row>
    <row r="190" spans="1:12" s="162" customFormat="1" ht="57.75" customHeight="1">
      <c r="A190" s="215">
        <v>119</v>
      </c>
      <c r="B190" s="230" t="s">
        <v>816</v>
      </c>
      <c r="C190" s="96">
        <v>36286</v>
      </c>
      <c r="D190" s="230">
        <v>227</v>
      </c>
      <c r="E190" s="96">
        <v>36738</v>
      </c>
      <c r="F190" s="236" t="s">
        <v>96</v>
      </c>
      <c r="G190" s="230" t="s">
        <v>817</v>
      </c>
      <c r="H190" s="169">
        <v>55069</v>
      </c>
      <c r="I190" s="169">
        <v>23000</v>
      </c>
      <c r="J190" s="127">
        <f t="shared" si="4"/>
        <v>32069</v>
      </c>
      <c r="K190" s="220" t="s">
        <v>264</v>
      </c>
      <c r="L190" s="180"/>
    </row>
    <row r="191" spans="1:12" s="162" customFormat="1" ht="57.75" customHeight="1">
      <c r="A191" s="215">
        <v>120</v>
      </c>
      <c r="B191" s="230" t="s">
        <v>818</v>
      </c>
      <c r="C191" s="96">
        <v>41150</v>
      </c>
      <c r="D191" s="230">
        <v>640</v>
      </c>
      <c r="E191" s="96">
        <v>41339</v>
      </c>
      <c r="F191" s="236" t="s">
        <v>276</v>
      </c>
      <c r="G191" s="230" t="s">
        <v>819</v>
      </c>
      <c r="H191" s="169">
        <v>4470700</v>
      </c>
      <c r="I191" s="169">
        <v>15000</v>
      </c>
      <c r="J191" s="127">
        <f t="shared" si="4"/>
        <v>4455700</v>
      </c>
      <c r="K191" s="220" t="s">
        <v>264</v>
      </c>
      <c r="L191" s="180"/>
    </row>
    <row r="192" spans="1:12" s="162" customFormat="1" ht="57.75" customHeight="1">
      <c r="A192" s="215">
        <v>121</v>
      </c>
      <c r="B192" s="230" t="s">
        <v>820</v>
      </c>
      <c r="C192" s="96">
        <v>36712</v>
      </c>
      <c r="D192" s="230">
        <v>280</v>
      </c>
      <c r="E192" s="96">
        <v>36741</v>
      </c>
      <c r="F192" s="236" t="s">
        <v>96</v>
      </c>
      <c r="G192" s="230" t="s">
        <v>821</v>
      </c>
      <c r="H192" s="169">
        <v>190523</v>
      </c>
      <c r="I192" s="169">
        <v>32200</v>
      </c>
      <c r="J192" s="127">
        <f t="shared" si="4"/>
        <v>158323</v>
      </c>
      <c r="K192" s="220" t="s">
        <v>264</v>
      </c>
      <c r="L192" s="180"/>
    </row>
    <row r="193" spans="1:12" s="162" customFormat="1" ht="57.75" customHeight="1">
      <c r="A193" s="215">
        <v>122</v>
      </c>
      <c r="B193" s="230" t="s">
        <v>822</v>
      </c>
      <c r="C193" s="96">
        <v>36668</v>
      </c>
      <c r="D193" s="230">
        <v>79</v>
      </c>
      <c r="E193" s="96">
        <v>36951</v>
      </c>
      <c r="F193" s="236" t="s">
        <v>96</v>
      </c>
      <c r="G193" s="230" t="s">
        <v>823</v>
      </c>
      <c r="H193" s="169">
        <v>53694</v>
      </c>
      <c r="I193" s="169">
        <v>25993</v>
      </c>
      <c r="J193" s="127">
        <f t="shared" si="4"/>
        <v>27701</v>
      </c>
      <c r="K193" s="220" t="s">
        <v>264</v>
      </c>
      <c r="L193" s="180"/>
    </row>
    <row r="194" spans="1:12" s="162" customFormat="1" ht="57.75" customHeight="1">
      <c r="A194" s="215">
        <v>123</v>
      </c>
      <c r="B194" s="230" t="s">
        <v>824</v>
      </c>
      <c r="C194" s="96">
        <v>41386</v>
      </c>
      <c r="D194" s="230">
        <v>1040</v>
      </c>
      <c r="E194" s="96">
        <v>41449</v>
      </c>
      <c r="F194" s="236" t="s">
        <v>113</v>
      </c>
      <c r="G194" s="230" t="s">
        <v>825</v>
      </c>
      <c r="H194" s="169">
        <v>4232596</v>
      </c>
      <c r="I194" s="169">
        <v>300000</v>
      </c>
      <c r="J194" s="127">
        <f t="shared" si="4"/>
        <v>3932596</v>
      </c>
      <c r="K194" s="220" t="s">
        <v>264</v>
      </c>
      <c r="L194" s="180"/>
    </row>
    <row r="195" spans="1:12" s="162" customFormat="1" ht="57.75" customHeight="1">
      <c r="A195" s="215">
        <v>124</v>
      </c>
      <c r="B195" s="230" t="s">
        <v>826</v>
      </c>
      <c r="C195" s="96">
        <v>41632</v>
      </c>
      <c r="D195" s="230">
        <v>774</v>
      </c>
      <c r="E195" s="96">
        <v>41733</v>
      </c>
      <c r="F195" s="236" t="s">
        <v>113</v>
      </c>
      <c r="G195" s="230" t="s">
        <v>827</v>
      </c>
      <c r="H195" s="195">
        <v>6150759</v>
      </c>
      <c r="I195" s="195"/>
      <c r="J195" s="127">
        <f t="shared" si="4"/>
        <v>6150759</v>
      </c>
      <c r="K195" s="220" t="s">
        <v>264</v>
      </c>
      <c r="L195" s="180"/>
    </row>
    <row r="196" spans="1:12" s="162" customFormat="1" ht="57.75" customHeight="1">
      <c r="A196" s="215">
        <v>125</v>
      </c>
      <c r="B196" s="230" t="s">
        <v>828</v>
      </c>
      <c r="C196" s="96">
        <v>41543</v>
      </c>
      <c r="D196" s="230">
        <v>376</v>
      </c>
      <c r="E196" s="96">
        <v>41593</v>
      </c>
      <c r="F196" s="236" t="s">
        <v>107</v>
      </c>
      <c r="G196" s="230" t="s">
        <v>829</v>
      </c>
      <c r="H196" s="195">
        <v>1816719</v>
      </c>
      <c r="I196" s="195">
        <f>335000+10000+70000+25000+330000</f>
        <v>770000</v>
      </c>
      <c r="J196" s="127">
        <f t="shared" si="4"/>
        <v>1046719</v>
      </c>
      <c r="K196" s="220" t="s">
        <v>264</v>
      </c>
      <c r="L196" s="180"/>
    </row>
    <row r="197" spans="1:12" s="162" customFormat="1" ht="57.75" customHeight="1">
      <c r="A197" s="215">
        <v>126</v>
      </c>
      <c r="B197" s="230" t="s">
        <v>830</v>
      </c>
      <c r="C197" s="96">
        <v>41205</v>
      </c>
      <c r="D197" s="230">
        <v>947</v>
      </c>
      <c r="E197" s="96">
        <v>41425</v>
      </c>
      <c r="F197" s="236" t="s">
        <v>107</v>
      </c>
      <c r="G197" s="230" t="s">
        <v>831</v>
      </c>
      <c r="H197" s="195">
        <v>2390819</v>
      </c>
      <c r="I197" s="195"/>
      <c r="J197" s="127">
        <f t="shared" si="4"/>
        <v>2390819</v>
      </c>
      <c r="K197" s="220" t="s">
        <v>264</v>
      </c>
      <c r="L197" s="180"/>
    </row>
    <row r="198" spans="1:12" s="162" customFormat="1" ht="57.75" customHeight="1">
      <c r="A198" s="215">
        <v>127</v>
      </c>
      <c r="B198" s="230" t="s">
        <v>832</v>
      </c>
      <c r="C198" s="96">
        <v>40795</v>
      </c>
      <c r="D198" s="230">
        <v>339</v>
      </c>
      <c r="E198" s="96">
        <v>40926</v>
      </c>
      <c r="F198" s="236" t="s">
        <v>283</v>
      </c>
      <c r="G198" s="230" t="s">
        <v>833</v>
      </c>
      <c r="H198" s="195">
        <v>619164</v>
      </c>
      <c r="I198" s="195">
        <v>70000</v>
      </c>
      <c r="J198" s="127">
        <f t="shared" si="4"/>
        <v>549164</v>
      </c>
      <c r="K198" s="220" t="s">
        <v>264</v>
      </c>
      <c r="L198" s="180"/>
    </row>
    <row r="199" spans="1:12" s="162" customFormat="1" ht="57.75" customHeight="1">
      <c r="A199" s="215">
        <v>128</v>
      </c>
      <c r="B199" s="230" t="s">
        <v>834</v>
      </c>
      <c r="C199" s="96">
        <v>41404</v>
      </c>
      <c r="D199" s="230">
        <v>1263</v>
      </c>
      <c r="E199" s="96">
        <v>41498</v>
      </c>
      <c r="F199" s="236" t="s">
        <v>107</v>
      </c>
      <c r="G199" s="230" t="s">
        <v>835</v>
      </c>
      <c r="H199" s="195">
        <v>1028570</v>
      </c>
      <c r="I199" s="195"/>
      <c r="J199" s="127">
        <f t="shared" si="4"/>
        <v>1028570</v>
      </c>
      <c r="K199" s="220" t="s">
        <v>264</v>
      </c>
      <c r="L199" s="180"/>
    </row>
    <row r="200" spans="1:12" s="162" customFormat="1" ht="57.75" customHeight="1">
      <c r="A200" s="215">
        <v>129</v>
      </c>
      <c r="B200" s="230" t="s">
        <v>836</v>
      </c>
      <c r="C200" s="96">
        <v>38154</v>
      </c>
      <c r="D200" s="230">
        <v>464</v>
      </c>
      <c r="E200" s="96">
        <v>38589</v>
      </c>
      <c r="F200" s="236" t="s">
        <v>113</v>
      </c>
      <c r="G200" s="230" t="s">
        <v>775</v>
      </c>
      <c r="H200" s="195">
        <v>334382</v>
      </c>
      <c r="I200" s="195">
        <f>28300+38700+55000</f>
        <v>122000</v>
      </c>
      <c r="J200" s="127">
        <f t="shared" si="4"/>
        <v>212382</v>
      </c>
      <c r="K200" s="220" t="s">
        <v>264</v>
      </c>
      <c r="L200" s="180"/>
    </row>
    <row r="201" spans="1:12" s="162" customFormat="1" ht="57.75" customHeight="1">
      <c r="A201" s="215">
        <v>130</v>
      </c>
      <c r="B201" s="230" t="s">
        <v>837</v>
      </c>
      <c r="C201" s="96">
        <v>41522</v>
      </c>
      <c r="D201" s="230">
        <v>495</v>
      </c>
      <c r="E201" s="96">
        <v>41642</v>
      </c>
      <c r="F201" s="236" t="s">
        <v>113</v>
      </c>
      <c r="G201" s="230" t="s">
        <v>838</v>
      </c>
      <c r="H201" s="195">
        <v>2035404</v>
      </c>
      <c r="I201" s="195"/>
      <c r="J201" s="127">
        <f t="shared" si="4"/>
        <v>2035404</v>
      </c>
      <c r="K201" s="220" t="s">
        <v>264</v>
      </c>
      <c r="L201" s="180"/>
    </row>
    <row r="202" spans="1:12" s="162" customFormat="1" ht="57.75" customHeight="1">
      <c r="A202" s="215">
        <v>131</v>
      </c>
      <c r="B202" s="230" t="s">
        <v>839</v>
      </c>
      <c r="C202" s="96">
        <v>40711</v>
      </c>
      <c r="D202" s="230">
        <v>16</v>
      </c>
      <c r="E202" s="96">
        <v>41922</v>
      </c>
      <c r="F202" s="236" t="s">
        <v>113</v>
      </c>
      <c r="G202" s="230" t="s">
        <v>840</v>
      </c>
      <c r="H202" s="195">
        <v>7753977</v>
      </c>
      <c r="I202" s="195"/>
      <c r="J202" s="127">
        <f t="shared" si="4"/>
        <v>7753977</v>
      </c>
      <c r="K202" s="220" t="s">
        <v>264</v>
      </c>
      <c r="L202" s="180"/>
    </row>
    <row r="203" spans="1:12" s="162" customFormat="1" ht="57.75" customHeight="1">
      <c r="A203" s="215">
        <v>132</v>
      </c>
      <c r="B203" s="230" t="s">
        <v>841</v>
      </c>
      <c r="C203" s="96">
        <v>41544</v>
      </c>
      <c r="D203" s="230">
        <v>590</v>
      </c>
      <c r="E203" s="96">
        <v>41691</v>
      </c>
      <c r="F203" s="236" t="s">
        <v>113</v>
      </c>
      <c r="G203" s="230" t="s">
        <v>842</v>
      </c>
      <c r="H203" s="195">
        <v>5126061</v>
      </c>
      <c r="I203" s="195"/>
      <c r="J203" s="127">
        <f t="shared" si="4"/>
        <v>5126061</v>
      </c>
      <c r="K203" s="220" t="s">
        <v>264</v>
      </c>
      <c r="L203" s="180"/>
    </row>
    <row r="204" spans="1:12" s="162" customFormat="1" ht="57.75" customHeight="1">
      <c r="A204" s="215">
        <v>133</v>
      </c>
      <c r="B204" s="230" t="s">
        <v>843</v>
      </c>
      <c r="C204" s="96">
        <v>41514</v>
      </c>
      <c r="D204" s="230">
        <v>817</v>
      </c>
      <c r="E204" s="96">
        <v>41757</v>
      </c>
      <c r="F204" s="236" t="s">
        <v>113</v>
      </c>
      <c r="G204" s="230" t="s">
        <v>844</v>
      </c>
      <c r="H204" s="195">
        <v>1566962</v>
      </c>
      <c r="I204" s="195"/>
      <c r="J204" s="127">
        <f t="shared" si="4"/>
        <v>1566962</v>
      </c>
      <c r="K204" s="220" t="s">
        <v>264</v>
      </c>
      <c r="L204" s="180"/>
    </row>
    <row r="205" spans="1:12" s="162" customFormat="1" ht="57.75" customHeight="1">
      <c r="A205" s="215">
        <v>134</v>
      </c>
      <c r="B205" s="230" t="s">
        <v>845</v>
      </c>
      <c r="C205" s="96">
        <v>36486</v>
      </c>
      <c r="D205" s="230">
        <v>378</v>
      </c>
      <c r="E205" s="96">
        <v>41593</v>
      </c>
      <c r="F205" s="236" t="s">
        <v>113</v>
      </c>
      <c r="G205" s="230" t="s">
        <v>846</v>
      </c>
      <c r="H205" s="195">
        <v>274188</v>
      </c>
      <c r="I205" s="195"/>
      <c r="J205" s="127">
        <f t="shared" si="4"/>
        <v>274188</v>
      </c>
      <c r="K205" s="220" t="s">
        <v>264</v>
      </c>
      <c r="L205" s="180"/>
    </row>
    <row r="206" spans="1:12" s="162" customFormat="1" ht="57.75" customHeight="1">
      <c r="A206" s="215">
        <v>135</v>
      </c>
      <c r="B206" s="230" t="s">
        <v>836</v>
      </c>
      <c r="C206" s="96">
        <v>38154</v>
      </c>
      <c r="D206" s="230">
        <v>81</v>
      </c>
      <c r="E206" s="96">
        <v>38447</v>
      </c>
      <c r="F206" s="236" t="s">
        <v>113</v>
      </c>
      <c r="G206" s="230" t="s">
        <v>847</v>
      </c>
      <c r="H206" s="195">
        <v>118972</v>
      </c>
      <c r="I206" s="195"/>
      <c r="J206" s="127">
        <f t="shared" si="4"/>
        <v>118972</v>
      </c>
      <c r="K206" s="220" t="s">
        <v>264</v>
      </c>
      <c r="L206" s="180"/>
    </row>
    <row r="207" spans="1:12" s="162" customFormat="1" ht="57.75" customHeight="1">
      <c r="A207" s="215">
        <v>136</v>
      </c>
      <c r="B207" s="230" t="s">
        <v>848</v>
      </c>
      <c r="C207" s="96">
        <v>41003</v>
      </c>
      <c r="D207" s="230">
        <v>472</v>
      </c>
      <c r="E207" s="96">
        <v>41295</v>
      </c>
      <c r="F207" s="236" t="s">
        <v>107</v>
      </c>
      <c r="G207" s="230" t="s">
        <v>842</v>
      </c>
      <c r="H207" s="195">
        <v>835488</v>
      </c>
      <c r="I207" s="195"/>
      <c r="J207" s="127">
        <f t="shared" si="4"/>
        <v>835488</v>
      </c>
      <c r="K207" s="220" t="s">
        <v>264</v>
      </c>
      <c r="L207" s="180"/>
    </row>
    <row r="208" spans="1:12" s="162" customFormat="1" ht="57.75" customHeight="1">
      <c r="A208" s="215">
        <v>137</v>
      </c>
      <c r="B208" s="230" t="s">
        <v>849</v>
      </c>
      <c r="C208" s="96">
        <v>41177</v>
      </c>
      <c r="D208" s="230">
        <v>407</v>
      </c>
      <c r="E208" s="96">
        <v>41291</v>
      </c>
      <c r="F208" s="236" t="s">
        <v>107</v>
      </c>
      <c r="G208" s="230" t="s">
        <v>850</v>
      </c>
      <c r="H208" s="195">
        <v>1669428</v>
      </c>
      <c r="I208" s="195"/>
      <c r="J208" s="127">
        <f t="shared" si="4"/>
        <v>1669428</v>
      </c>
      <c r="K208" s="220" t="s">
        <v>264</v>
      </c>
      <c r="L208" s="180"/>
    </row>
    <row r="209" spans="1:12" s="162" customFormat="1" ht="57.75" customHeight="1">
      <c r="A209" s="215">
        <v>138</v>
      </c>
      <c r="B209" s="230" t="s">
        <v>851</v>
      </c>
      <c r="C209" s="96">
        <v>40430</v>
      </c>
      <c r="D209" s="230">
        <v>9</v>
      </c>
      <c r="E209" s="96">
        <v>40815</v>
      </c>
      <c r="F209" s="236" t="s">
        <v>103</v>
      </c>
      <c r="G209" s="230" t="s">
        <v>852</v>
      </c>
      <c r="H209" s="195">
        <v>484378</v>
      </c>
      <c r="I209" s="195"/>
      <c r="J209" s="127">
        <f t="shared" si="4"/>
        <v>484378</v>
      </c>
      <c r="K209" s="220" t="s">
        <v>264</v>
      </c>
      <c r="L209" s="180"/>
    </row>
    <row r="210" spans="1:12" s="162" customFormat="1" ht="57.75" customHeight="1">
      <c r="A210" s="215">
        <v>139</v>
      </c>
      <c r="B210" s="230" t="s">
        <v>820</v>
      </c>
      <c r="C210" s="96">
        <v>39729</v>
      </c>
      <c r="D210" s="230">
        <v>470</v>
      </c>
      <c r="E210" s="96">
        <v>39968</v>
      </c>
      <c r="F210" s="236" t="s">
        <v>113</v>
      </c>
      <c r="G210" s="230" t="s">
        <v>853</v>
      </c>
      <c r="H210" s="195">
        <v>129700</v>
      </c>
      <c r="I210" s="195"/>
      <c r="J210" s="127">
        <f t="shared" si="4"/>
        <v>129700</v>
      </c>
      <c r="K210" s="220" t="s">
        <v>264</v>
      </c>
      <c r="L210" s="180"/>
    </row>
    <row r="211" spans="1:12" s="162" customFormat="1" ht="57.75" customHeight="1">
      <c r="A211" s="215">
        <v>140</v>
      </c>
      <c r="B211" s="230" t="s">
        <v>854</v>
      </c>
      <c r="C211" s="96">
        <v>40723</v>
      </c>
      <c r="D211" s="230">
        <v>475</v>
      </c>
      <c r="E211" s="96">
        <v>41002</v>
      </c>
      <c r="F211" s="236" t="s">
        <v>280</v>
      </c>
      <c r="G211" s="230" t="s">
        <v>855</v>
      </c>
      <c r="H211" s="195">
        <v>97139</v>
      </c>
      <c r="I211" s="195"/>
      <c r="J211" s="127">
        <f t="shared" si="4"/>
        <v>97139</v>
      </c>
      <c r="K211" s="220" t="s">
        <v>264</v>
      </c>
      <c r="L211" s="180"/>
    </row>
    <row r="212" spans="1:12" s="162" customFormat="1" ht="57.75" customHeight="1">
      <c r="A212" s="215">
        <v>141</v>
      </c>
      <c r="B212" s="230" t="s">
        <v>856</v>
      </c>
      <c r="C212" s="96">
        <v>36973</v>
      </c>
      <c r="D212" s="230">
        <v>162</v>
      </c>
      <c r="E212" s="96">
        <v>37007</v>
      </c>
      <c r="F212" s="236" t="s">
        <v>96</v>
      </c>
      <c r="G212" s="230" t="s">
        <v>857</v>
      </c>
      <c r="H212" s="195">
        <v>76824</v>
      </c>
      <c r="I212" s="195"/>
      <c r="J212" s="127">
        <f t="shared" si="4"/>
        <v>76824</v>
      </c>
      <c r="K212" s="220" t="s">
        <v>264</v>
      </c>
      <c r="L212" s="180"/>
    </row>
    <row r="213" spans="1:12" s="162" customFormat="1" ht="57.75" customHeight="1">
      <c r="A213" s="215">
        <v>142</v>
      </c>
      <c r="B213" s="230" t="s">
        <v>858</v>
      </c>
      <c r="C213" s="96">
        <v>36496</v>
      </c>
      <c r="D213" s="230">
        <v>80</v>
      </c>
      <c r="E213" s="96">
        <v>36621</v>
      </c>
      <c r="F213" s="236" t="s">
        <v>96</v>
      </c>
      <c r="G213" s="230" t="s">
        <v>859</v>
      </c>
      <c r="H213" s="195">
        <v>210586</v>
      </c>
      <c r="I213" s="195">
        <f>500+7000+39941</f>
        <v>47441</v>
      </c>
      <c r="J213" s="127">
        <f t="shared" si="4"/>
        <v>163145</v>
      </c>
      <c r="K213" s="220" t="s">
        <v>264</v>
      </c>
      <c r="L213" s="180"/>
    </row>
    <row r="214" spans="1:12" s="162" customFormat="1" ht="57.75" customHeight="1">
      <c r="A214" s="215">
        <v>143</v>
      </c>
      <c r="B214" s="230" t="s">
        <v>860</v>
      </c>
      <c r="C214" s="96">
        <v>38769</v>
      </c>
      <c r="D214" s="230">
        <v>88</v>
      </c>
      <c r="E214" s="96">
        <v>39759</v>
      </c>
      <c r="F214" s="236" t="s">
        <v>113</v>
      </c>
      <c r="G214" s="230" t="s">
        <v>861</v>
      </c>
      <c r="H214" s="195">
        <f>150000+178742</f>
        <v>328742</v>
      </c>
      <c r="I214" s="195">
        <v>10000</v>
      </c>
      <c r="J214" s="127">
        <f t="shared" si="4"/>
        <v>318742</v>
      </c>
      <c r="K214" s="220" t="s">
        <v>264</v>
      </c>
      <c r="L214" s="180"/>
    </row>
    <row r="215" spans="1:12" s="162" customFormat="1" ht="57.75" customHeight="1">
      <c r="A215" s="215">
        <v>144</v>
      </c>
      <c r="B215" s="230" t="s">
        <v>862</v>
      </c>
      <c r="C215" s="96">
        <v>37432</v>
      </c>
      <c r="D215" s="230">
        <v>193</v>
      </c>
      <c r="E215" s="96">
        <v>39811</v>
      </c>
      <c r="F215" s="236" t="s">
        <v>113</v>
      </c>
      <c r="G215" s="230" t="s">
        <v>863</v>
      </c>
      <c r="H215" s="195">
        <v>2314582</v>
      </c>
      <c r="I215" s="195"/>
      <c r="J215" s="127">
        <f t="shared" si="4"/>
        <v>2314582</v>
      </c>
      <c r="K215" s="220" t="s">
        <v>264</v>
      </c>
      <c r="L215" s="180"/>
    </row>
    <row r="216" spans="1:12" s="162" customFormat="1" ht="57.75" customHeight="1">
      <c r="A216" s="215">
        <v>145</v>
      </c>
      <c r="B216" s="230" t="s">
        <v>864</v>
      </c>
      <c r="C216" s="96">
        <v>35695</v>
      </c>
      <c r="D216" s="230">
        <v>495</v>
      </c>
      <c r="E216" s="96">
        <v>35772</v>
      </c>
      <c r="F216" s="236" t="s">
        <v>113</v>
      </c>
      <c r="G216" s="230" t="s">
        <v>865</v>
      </c>
      <c r="H216" s="195">
        <v>1142403</v>
      </c>
      <c r="I216" s="195"/>
      <c r="J216" s="127">
        <f t="shared" si="4"/>
        <v>1142403</v>
      </c>
      <c r="K216" s="220" t="s">
        <v>264</v>
      </c>
      <c r="L216" s="180"/>
    </row>
    <row r="217" spans="1:12" s="162" customFormat="1" ht="57.75" customHeight="1">
      <c r="A217" s="215">
        <v>146</v>
      </c>
      <c r="B217" s="230" t="s">
        <v>866</v>
      </c>
      <c r="C217" s="96">
        <v>40816</v>
      </c>
      <c r="D217" s="230">
        <v>190</v>
      </c>
      <c r="E217" s="96">
        <v>40871</v>
      </c>
      <c r="F217" s="236" t="s">
        <v>283</v>
      </c>
      <c r="G217" s="230" t="s">
        <v>867</v>
      </c>
      <c r="H217" s="195">
        <v>441399</v>
      </c>
      <c r="I217" s="195">
        <v>65000</v>
      </c>
      <c r="J217" s="127">
        <f t="shared" si="4"/>
        <v>376399</v>
      </c>
      <c r="K217" s="220" t="s">
        <v>264</v>
      </c>
      <c r="L217" s="180"/>
    </row>
    <row r="218" spans="1:12" s="162" customFormat="1" ht="57.75" customHeight="1">
      <c r="A218" s="215">
        <v>147</v>
      </c>
      <c r="B218" s="230" t="s">
        <v>868</v>
      </c>
      <c r="C218" s="96">
        <v>40802</v>
      </c>
      <c r="D218" s="230">
        <v>189</v>
      </c>
      <c r="E218" s="96">
        <v>40871</v>
      </c>
      <c r="F218" s="236" t="s">
        <v>283</v>
      </c>
      <c r="G218" s="230" t="s">
        <v>869</v>
      </c>
      <c r="H218" s="195">
        <v>409508</v>
      </c>
      <c r="I218" s="195">
        <v>65000</v>
      </c>
      <c r="J218" s="127">
        <f t="shared" si="4"/>
        <v>344508</v>
      </c>
      <c r="K218" s="220" t="s">
        <v>264</v>
      </c>
      <c r="L218" s="180"/>
    </row>
    <row r="219" spans="1:12" s="162" customFormat="1" ht="57.75" customHeight="1">
      <c r="A219" s="215">
        <v>148</v>
      </c>
      <c r="B219" s="230" t="s">
        <v>870</v>
      </c>
      <c r="C219" s="96">
        <v>40802</v>
      </c>
      <c r="D219" s="230">
        <v>186</v>
      </c>
      <c r="E219" s="96">
        <v>40871</v>
      </c>
      <c r="F219" s="236" t="s">
        <v>283</v>
      </c>
      <c r="G219" s="230" t="s">
        <v>871</v>
      </c>
      <c r="H219" s="195">
        <v>194430</v>
      </c>
      <c r="I219" s="195">
        <v>70000</v>
      </c>
      <c r="J219" s="127">
        <f t="shared" si="4"/>
        <v>124430</v>
      </c>
      <c r="K219" s="220" t="s">
        <v>264</v>
      </c>
      <c r="L219" s="180"/>
    </row>
    <row r="220" spans="1:12" s="162" customFormat="1" ht="57.75" customHeight="1">
      <c r="A220" s="215">
        <v>149</v>
      </c>
      <c r="B220" s="230" t="s">
        <v>872</v>
      </c>
      <c r="C220" s="96">
        <v>37056</v>
      </c>
      <c r="D220" s="230">
        <v>345</v>
      </c>
      <c r="E220" s="96">
        <v>37112</v>
      </c>
      <c r="F220" s="236" t="s">
        <v>96</v>
      </c>
      <c r="G220" s="230" t="s">
        <v>873</v>
      </c>
      <c r="H220" s="195">
        <v>184000</v>
      </c>
      <c r="I220" s="195"/>
      <c r="J220" s="127">
        <f t="shared" si="4"/>
        <v>184000</v>
      </c>
      <c r="K220" s="220" t="s">
        <v>264</v>
      </c>
      <c r="L220" s="180"/>
    </row>
    <row r="221" spans="1:12" s="162" customFormat="1" ht="57.75" customHeight="1">
      <c r="A221" s="215">
        <v>150</v>
      </c>
      <c r="B221" s="230" t="s">
        <v>874</v>
      </c>
      <c r="C221" s="96">
        <v>37015</v>
      </c>
      <c r="D221" s="230">
        <v>347</v>
      </c>
      <c r="E221" s="96">
        <v>37112</v>
      </c>
      <c r="F221" s="236" t="s">
        <v>96</v>
      </c>
      <c r="G221" s="230" t="s">
        <v>875</v>
      </c>
      <c r="H221" s="195">
        <v>185576</v>
      </c>
      <c r="I221" s="195"/>
      <c r="J221" s="127">
        <f t="shared" si="4"/>
        <v>185576</v>
      </c>
      <c r="K221" s="220" t="s">
        <v>264</v>
      </c>
      <c r="L221" s="180"/>
    </row>
    <row r="222" spans="1:12" s="162" customFormat="1" ht="57.75" customHeight="1">
      <c r="A222" s="215">
        <v>151</v>
      </c>
      <c r="B222" s="230" t="s">
        <v>876</v>
      </c>
      <c r="C222" s="96">
        <v>36986</v>
      </c>
      <c r="D222" s="230">
        <v>215</v>
      </c>
      <c r="E222" s="96">
        <v>37046</v>
      </c>
      <c r="F222" s="236" t="s">
        <v>96</v>
      </c>
      <c r="G222" s="230" t="s">
        <v>877</v>
      </c>
      <c r="H222" s="195">
        <v>140419</v>
      </c>
      <c r="I222" s="195"/>
      <c r="J222" s="127">
        <f t="shared" si="4"/>
        <v>140419</v>
      </c>
      <c r="K222" s="220" t="s">
        <v>264</v>
      </c>
      <c r="L222" s="180"/>
    </row>
    <row r="223" spans="1:12" s="162" customFormat="1" ht="57.75" customHeight="1">
      <c r="A223" s="215">
        <v>152</v>
      </c>
      <c r="B223" s="230" t="s">
        <v>878</v>
      </c>
      <c r="C223" s="96">
        <v>36494</v>
      </c>
      <c r="D223" s="230">
        <v>78</v>
      </c>
      <c r="E223" s="96">
        <v>36620</v>
      </c>
      <c r="F223" s="236" t="s">
        <v>96</v>
      </c>
      <c r="G223" s="230" t="s">
        <v>879</v>
      </c>
      <c r="H223" s="195">
        <v>107199</v>
      </c>
      <c r="I223" s="195"/>
      <c r="J223" s="127">
        <f t="shared" si="4"/>
        <v>107199</v>
      </c>
      <c r="K223" s="220" t="s">
        <v>264</v>
      </c>
      <c r="L223" s="180"/>
    </row>
    <row r="224" spans="1:12" s="162" customFormat="1" ht="57.75" customHeight="1">
      <c r="A224" s="215">
        <v>153</v>
      </c>
      <c r="B224" s="230" t="s">
        <v>880</v>
      </c>
      <c r="C224" s="96">
        <v>41583</v>
      </c>
      <c r="D224" s="230">
        <v>454</v>
      </c>
      <c r="E224" s="96">
        <v>41620</v>
      </c>
      <c r="F224" s="234" t="s">
        <v>104</v>
      </c>
      <c r="G224" s="230" t="s">
        <v>881</v>
      </c>
      <c r="H224" s="195">
        <v>1391025</v>
      </c>
      <c r="I224" s="195"/>
      <c r="J224" s="127">
        <f t="shared" si="4"/>
        <v>1391025</v>
      </c>
      <c r="K224" s="220" t="s">
        <v>264</v>
      </c>
      <c r="L224" s="180"/>
    </row>
    <row r="225" spans="1:12" s="162" customFormat="1" ht="57.75" customHeight="1">
      <c r="A225" s="215">
        <v>154</v>
      </c>
      <c r="B225" s="230" t="s">
        <v>882</v>
      </c>
      <c r="C225" s="96">
        <v>40996</v>
      </c>
      <c r="D225" s="230">
        <v>749</v>
      </c>
      <c r="E225" s="96">
        <v>41375</v>
      </c>
      <c r="F225" s="236" t="s">
        <v>283</v>
      </c>
      <c r="G225" s="230" t="s">
        <v>883</v>
      </c>
      <c r="H225" s="195">
        <v>440061</v>
      </c>
      <c r="I225" s="195"/>
      <c r="J225" s="127">
        <f t="shared" si="4"/>
        <v>440061</v>
      </c>
      <c r="K225" s="220" t="s">
        <v>264</v>
      </c>
      <c r="L225" s="180"/>
    </row>
    <row r="226" spans="1:12" s="162" customFormat="1" ht="57.75" customHeight="1">
      <c r="A226" s="215">
        <v>155</v>
      </c>
      <c r="B226" s="230" t="s">
        <v>884</v>
      </c>
      <c r="C226" s="96">
        <v>41206</v>
      </c>
      <c r="D226" s="230">
        <v>756</v>
      </c>
      <c r="E226" s="96">
        <v>41381</v>
      </c>
      <c r="F226" s="236" t="s">
        <v>107</v>
      </c>
      <c r="G226" s="230" t="s">
        <v>885</v>
      </c>
      <c r="H226" s="195">
        <v>1839902</v>
      </c>
      <c r="I226" s="195"/>
      <c r="J226" s="127">
        <f t="shared" si="4"/>
        <v>1839902</v>
      </c>
      <c r="K226" s="220" t="s">
        <v>264</v>
      </c>
      <c r="L226" s="180"/>
    </row>
    <row r="227" spans="1:12" s="162" customFormat="1" ht="57.75" customHeight="1">
      <c r="A227" s="215">
        <v>156</v>
      </c>
      <c r="B227" s="230" t="s">
        <v>886</v>
      </c>
      <c r="C227" s="96">
        <v>40996</v>
      </c>
      <c r="D227" s="230">
        <v>747</v>
      </c>
      <c r="E227" s="96">
        <v>41375</v>
      </c>
      <c r="F227" s="236" t="s">
        <v>283</v>
      </c>
      <c r="G227" s="230" t="s">
        <v>887</v>
      </c>
      <c r="H227" s="195">
        <v>401108</v>
      </c>
      <c r="I227" s="195"/>
      <c r="J227" s="127">
        <f t="shared" si="4"/>
        <v>401108</v>
      </c>
      <c r="K227" s="220" t="s">
        <v>264</v>
      </c>
      <c r="L227" s="180"/>
    </row>
    <row r="228" spans="1:12" s="162" customFormat="1" ht="57.75" customHeight="1">
      <c r="A228" s="215">
        <v>157</v>
      </c>
      <c r="B228" s="230" t="s">
        <v>888</v>
      </c>
      <c r="C228" s="96">
        <v>41169</v>
      </c>
      <c r="D228" s="230">
        <v>524</v>
      </c>
      <c r="E228" s="96">
        <v>41310</v>
      </c>
      <c r="F228" s="236" t="s">
        <v>113</v>
      </c>
      <c r="G228" s="230" t="s">
        <v>889</v>
      </c>
      <c r="H228" s="169">
        <v>17258243</v>
      </c>
      <c r="I228" s="239">
        <f>7155409+50000</f>
        <v>7205409</v>
      </c>
      <c r="J228" s="127">
        <f t="shared" si="4"/>
        <v>10052834</v>
      </c>
      <c r="K228" s="220" t="s">
        <v>264</v>
      </c>
      <c r="L228" s="180"/>
    </row>
    <row r="229" spans="1:12" s="162" customFormat="1" ht="57.75" customHeight="1">
      <c r="A229" s="215">
        <v>158</v>
      </c>
      <c r="B229" s="230" t="s">
        <v>890</v>
      </c>
      <c r="C229" s="96">
        <v>41485</v>
      </c>
      <c r="D229" s="230">
        <v>862</v>
      </c>
      <c r="E229" s="96">
        <v>41747</v>
      </c>
      <c r="F229" s="236" t="s">
        <v>107</v>
      </c>
      <c r="G229" s="230" t="s">
        <v>891</v>
      </c>
      <c r="H229" s="169">
        <v>1121617</v>
      </c>
      <c r="I229" s="169"/>
      <c r="J229" s="127">
        <f t="shared" si="4"/>
        <v>1121617</v>
      </c>
      <c r="K229" s="220" t="s">
        <v>264</v>
      </c>
      <c r="L229" s="180"/>
    </row>
    <row r="230" spans="1:12" s="162" customFormat="1" ht="57.75" customHeight="1">
      <c r="A230" s="215">
        <v>159</v>
      </c>
      <c r="B230" s="230" t="s">
        <v>892</v>
      </c>
      <c r="C230" s="96">
        <v>36301</v>
      </c>
      <c r="D230" s="230" t="s">
        <v>893</v>
      </c>
      <c r="E230" s="96">
        <v>36409</v>
      </c>
      <c r="F230" s="236" t="s">
        <v>96</v>
      </c>
      <c r="G230" s="230" t="s">
        <v>894</v>
      </c>
      <c r="H230" s="169">
        <v>191681</v>
      </c>
      <c r="I230" s="169"/>
      <c r="J230" s="127">
        <f t="shared" si="4"/>
        <v>191681</v>
      </c>
      <c r="K230" s="220" t="s">
        <v>264</v>
      </c>
      <c r="L230" s="180"/>
    </row>
    <row r="231" spans="1:12" s="162" customFormat="1" ht="57.75" customHeight="1">
      <c r="A231" s="215">
        <v>160</v>
      </c>
      <c r="B231" s="168" t="s">
        <v>895</v>
      </c>
      <c r="C231" s="167">
        <v>42230</v>
      </c>
      <c r="D231" s="168" t="s">
        <v>896</v>
      </c>
      <c r="E231" s="167">
        <v>42437</v>
      </c>
      <c r="F231" s="89" t="s">
        <v>113</v>
      </c>
      <c r="G231" s="216" t="s">
        <v>646</v>
      </c>
      <c r="H231" s="169">
        <v>1897977</v>
      </c>
      <c r="I231" s="169">
        <v>0</v>
      </c>
      <c r="J231" s="169">
        <f>H231-I231</f>
        <v>1897977</v>
      </c>
      <c r="K231" s="165" t="s">
        <v>264</v>
      </c>
      <c r="L231" s="170"/>
    </row>
    <row r="232" spans="1:12" s="162" customFormat="1" ht="57.75" customHeight="1">
      <c r="A232" s="215">
        <v>161</v>
      </c>
      <c r="B232" s="168" t="s">
        <v>897</v>
      </c>
      <c r="C232" s="167">
        <v>41754</v>
      </c>
      <c r="D232" s="168" t="s">
        <v>898</v>
      </c>
      <c r="E232" s="167">
        <v>41935</v>
      </c>
      <c r="F232" s="89" t="s">
        <v>113</v>
      </c>
      <c r="G232" s="216" t="s">
        <v>899</v>
      </c>
      <c r="H232" s="169">
        <v>3349675</v>
      </c>
      <c r="I232" s="169">
        <v>0</v>
      </c>
      <c r="J232" s="169">
        <f aca="true" t="shared" si="5" ref="J232:J244">H232-I232</f>
        <v>3349675</v>
      </c>
      <c r="K232" s="165" t="s">
        <v>264</v>
      </c>
      <c r="L232" s="170" t="s">
        <v>900</v>
      </c>
    </row>
    <row r="233" spans="1:12" s="162" customFormat="1" ht="57.75" customHeight="1">
      <c r="A233" s="215">
        <v>162</v>
      </c>
      <c r="B233" s="168" t="s">
        <v>901</v>
      </c>
      <c r="C233" s="167">
        <v>41660</v>
      </c>
      <c r="D233" s="168" t="s">
        <v>902</v>
      </c>
      <c r="E233" s="167">
        <v>41757</v>
      </c>
      <c r="F233" s="89" t="s">
        <v>110</v>
      </c>
      <c r="G233" s="216" t="s">
        <v>903</v>
      </c>
      <c r="H233" s="169">
        <v>888534</v>
      </c>
      <c r="I233" s="169">
        <v>12000</v>
      </c>
      <c r="J233" s="169">
        <f t="shared" si="5"/>
        <v>876534</v>
      </c>
      <c r="K233" s="165" t="s">
        <v>264</v>
      </c>
      <c r="L233" s="170"/>
    </row>
    <row r="234" spans="1:12" s="162" customFormat="1" ht="57.75" customHeight="1">
      <c r="A234" s="215">
        <v>163</v>
      </c>
      <c r="B234" s="168" t="s">
        <v>904</v>
      </c>
      <c r="C234" s="167">
        <v>41625</v>
      </c>
      <c r="D234" s="168" t="s">
        <v>905</v>
      </c>
      <c r="E234" s="167">
        <v>41733</v>
      </c>
      <c r="F234" s="89" t="s">
        <v>113</v>
      </c>
      <c r="G234" s="216" t="s">
        <v>906</v>
      </c>
      <c r="H234" s="169">
        <v>8892473</v>
      </c>
      <c r="I234" s="169">
        <v>0</v>
      </c>
      <c r="J234" s="169">
        <f t="shared" si="5"/>
        <v>8892473</v>
      </c>
      <c r="K234" s="165" t="s">
        <v>264</v>
      </c>
      <c r="L234" s="170" t="s">
        <v>900</v>
      </c>
    </row>
    <row r="235" spans="1:12" s="162" customFormat="1" ht="57.75" customHeight="1">
      <c r="A235" s="215">
        <v>164</v>
      </c>
      <c r="B235" s="168" t="s">
        <v>907</v>
      </c>
      <c r="C235" s="167">
        <v>41612</v>
      </c>
      <c r="D235" s="168" t="s">
        <v>908</v>
      </c>
      <c r="E235" s="167">
        <v>41733</v>
      </c>
      <c r="F235" s="89" t="s">
        <v>113</v>
      </c>
      <c r="G235" s="216" t="s">
        <v>909</v>
      </c>
      <c r="H235" s="169">
        <v>1790625</v>
      </c>
      <c r="I235" s="169">
        <v>700000</v>
      </c>
      <c r="J235" s="169">
        <f t="shared" si="5"/>
        <v>1090625</v>
      </c>
      <c r="K235" s="165" t="s">
        <v>264</v>
      </c>
      <c r="L235" s="170"/>
    </row>
    <row r="236" spans="1:12" s="162" customFormat="1" ht="57.75" customHeight="1">
      <c r="A236" s="215">
        <v>165</v>
      </c>
      <c r="B236" s="168" t="s">
        <v>910</v>
      </c>
      <c r="C236" s="167">
        <v>41123</v>
      </c>
      <c r="D236" s="168" t="s">
        <v>911</v>
      </c>
      <c r="E236" s="167">
        <v>41187</v>
      </c>
      <c r="F236" s="89" t="s">
        <v>109</v>
      </c>
      <c r="G236" s="216" t="s">
        <v>912</v>
      </c>
      <c r="H236" s="169">
        <v>255613</v>
      </c>
      <c r="I236" s="169">
        <v>55000</v>
      </c>
      <c r="J236" s="169">
        <f t="shared" si="5"/>
        <v>200613</v>
      </c>
      <c r="K236" s="165" t="s">
        <v>264</v>
      </c>
      <c r="L236" s="170"/>
    </row>
    <row r="237" spans="1:12" s="162" customFormat="1" ht="57.75" customHeight="1">
      <c r="A237" s="215">
        <v>166</v>
      </c>
      <c r="B237" s="168" t="s">
        <v>913</v>
      </c>
      <c r="C237" s="167">
        <v>41722</v>
      </c>
      <c r="D237" s="168" t="s">
        <v>914</v>
      </c>
      <c r="E237" s="167">
        <v>41981</v>
      </c>
      <c r="F237" s="89" t="s">
        <v>114</v>
      </c>
      <c r="G237" s="216" t="s">
        <v>915</v>
      </c>
      <c r="H237" s="169">
        <v>2231412</v>
      </c>
      <c r="I237" s="169">
        <v>409000</v>
      </c>
      <c r="J237" s="169">
        <f t="shared" si="5"/>
        <v>1822412</v>
      </c>
      <c r="K237" s="165" t="s">
        <v>264</v>
      </c>
      <c r="L237" s="170"/>
    </row>
    <row r="238" spans="1:12" s="162" customFormat="1" ht="57.75" customHeight="1">
      <c r="A238" s="215">
        <v>167</v>
      </c>
      <c r="B238" s="168" t="s">
        <v>916</v>
      </c>
      <c r="C238" s="167">
        <v>40961</v>
      </c>
      <c r="D238" s="168" t="s">
        <v>917</v>
      </c>
      <c r="E238" s="167">
        <v>41375</v>
      </c>
      <c r="F238" s="89" t="s">
        <v>96</v>
      </c>
      <c r="G238" s="216" t="s">
        <v>918</v>
      </c>
      <c r="H238" s="169">
        <v>420374</v>
      </c>
      <c r="I238" s="169">
        <v>30000</v>
      </c>
      <c r="J238" s="169">
        <f t="shared" si="5"/>
        <v>390374</v>
      </c>
      <c r="K238" s="165" t="s">
        <v>264</v>
      </c>
      <c r="L238" s="170"/>
    </row>
    <row r="239" spans="1:12" s="162" customFormat="1" ht="57.75" customHeight="1">
      <c r="A239" s="215">
        <v>168</v>
      </c>
      <c r="B239" s="168" t="s">
        <v>919</v>
      </c>
      <c r="C239" s="167">
        <v>41612</v>
      </c>
      <c r="D239" s="168" t="s">
        <v>920</v>
      </c>
      <c r="E239" s="167">
        <v>41873</v>
      </c>
      <c r="F239" s="89" t="s">
        <v>113</v>
      </c>
      <c r="G239" s="216" t="s">
        <v>921</v>
      </c>
      <c r="H239" s="169">
        <v>6318993</v>
      </c>
      <c r="I239" s="169">
        <v>980000</v>
      </c>
      <c r="J239" s="169">
        <f t="shared" si="5"/>
        <v>5338993</v>
      </c>
      <c r="K239" s="165" t="s">
        <v>264</v>
      </c>
      <c r="L239" s="170"/>
    </row>
    <row r="240" spans="1:12" s="162" customFormat="1" ht="57.75" customHeight="1">
      <c r="A240" s="215">
        <v>169</v>
      </c>
      <c r="B240" s="168" t="s">
        <v>922</v>
      </c>
      <c r="C240" s="167">
        <v>41725</v>
      </c>
      <c r="D240" s="168" t="s">
        <v>923</v>
      </c>
      <c r="E240" s="167">
        <v>41822</v>
      </c>
      <c r="F240" s="89" t="s">
        <v>88</v>
      </c>
      <c r="G240" s="216" t="s">
        <v>924</v>
      </c>
      <c r="H240" s="169">
        <v>252125</v>
      </c>
      <c r="I240" s="169"/>
      <c r="J240" s="169">
        <f t="shared" si="5"/>
        <v>252125</v>
      </c>
      <c r="K240" s="165" t="s">
        <v>264</v>
      </c>
      <c r="L240" s="170"/>
    </row>
    <row r="241" spans="1:12" s="162" customFormat="1" ht="57.75" customHeight="1">
      <c r="A241" s="215">
        <v>170</v>
      </c>
      <c r="B241" s="168" t="s">
        <v>925</v>
      </c>
      <c r="C241" s="167">
        <v>41467</v>
      </c>
      <c r="D241" s="168" t="s">
        <v>926</v>
      </c>
      <c r="E241" s="167">
        <v>41691</v>
      </c>
      <c r="F241" s="89" t="s">
        <v>107</v>
      </c>
      <c r="G241" s="216" t="s">
        <v>927</v>
      </c>
      <c r="H241" s="169">
        <v>43933</v>
      </c>
      <c r="I241" s="169"/>
      <c r="J241" s="169">
        <f t="shared" si="5"/>
        <v>43933</v>
      </c>
      <c r="K241" s="165" t="s">
        <v>264</v>
      </c>
      <c r="L241" s="170"/>
    </row>
    <row r="242" spans="1:12" s="162" customFormat="1" ht="57.75" customHeight="1">
      <c r="A242" s="215">
        <v>171</v>
      </c>
      <c r="B242" s="168" t="s">
        <v>928</v>
      </c>
      <c r="C242" s="167">
        <v>41418</v>
      </c>
      <c r="D242" s="168" t="s">
        <v>929</v>
      </c>
      <c r="E242" s="167">
        <v>41994</v>
      </c>
      <c r="F242" s="89" t="s">
        <v>107</v>
      </c>
      <c r="G242" s="216" t="s">
        <v>930</v>
      </c>
      <c r="H242" s="169">
        <v>112992</v>
      </c>
      <c r="I242" s="169"/>
      <c r="J242" s="169">
        <f t="shared" si="5"/>
        <v>112992</v>
      </c>
      <c r="K242" s="165" t="s">
        <v>264</v>
      </c>
      <c r="L242" s="170"/>
    </row>
    <row r="243" spans="1:12" s="162" customFormat="1" ht="57.75" customHeight="1">
      <c r="A243" s="215">
        <v>172</v>
      </c>
      <c r="B243" s="168" t="s">
        <v>931</v>
      </c>
      <c r="C243" s="167">
        <v>41536</v>
      </c>
      <c r="D243" s="168" t="s">
        <v>932</v>
      </c>
      <c r="E243" s="167">
        <v>41579</v>
      </c>
      <c r="F243" s="89" t="s">
        <v>113</v>
      </c>
      <c r="G243" s="216" t="s">
        <v>933</v>
      </c>
      <c r="H243" s="169">
        <v>1121839</v>
      </c>
      <c r="I243" s="169"/>
      <c r="J243" s="169">
        <f t="shared" si="5"/>
        <v>1121839</v>
      </c>
      <c r="K243" s="165" t="s">
        <v>264</v>
      </c>
      <c r="L243" s="170"/>
    </row>
    <row r="244" spans="1:12" s="162" customFormat="1" ht="57.75" customHeight="1">
      <c r="A244" s="215">
        <v>173</v>
      </c>
      <c r="B244" s="168" t="s">
        <v>934</v>
      </c>
      <c r="C244" s="167">
        <v>41360</v>
      </c>
      <c r="D244" s="168" t="s">
        <v>935</v>
      </c>
      <c r="E244" s="167">
        <v>41453</v>
      </c>
      <c r="F244" s="89" t="s">
        <v>280</v>
      </c>
      <c r="G244" s="216" t="s">
        <v>933</v>
      </c>
      <c r="H244" s="169">
        <v>3094080</v>
      </c>
      <c r="I244" s="169"/>
      <c r="J244" s="169">
        <f t="shared" si="5"/>
        <v>3094080</v>
      </c>
      <c r="K244" s="165" t="s">
        <v>264</v>
      </c>
      <c r="L244" s="170"/>
    </row>
    <row r="245" spans="1:12" s="162" customFormat="1" ht="57.75" customHeight="1">
      <c r="A245" s="181" t="s">
        <v>974</v>
      </c>
      <c r="B245" s="182" t="s">
        <v>975</v>
      </c>
      <c r="C245" s="183"/>
      <c r="D245" s="184"/>
      <c r="E245" s="185"/>
      <c r="F245" s="91"/>
      <c r="G245" s="184"/>
      <c r="H245" s="186"/>
      <c r="I245" s="186"/>
      <c r="J245" s="186"/>
      <c r="K245" s="187"/>
      <c r="L245" s="188"/>
    </row>
    <row r="246" spans="1:12" s="162" customFormat="1" ht="57.75" customHeight="1">
      <c r="A246" s="198">
        <v>1</v>
      </c>
      <c r="B246" s="95" t="s">
        <v>936</v>
      </c>
      <c r="C246" s="96">
        <v>41372</v>
      </c>
      <c r="D246" s="97">
        <v>39</v>
      </c>
      <c r="E246" s="96">
        <v>41429</v>
      </c>
      <c r="F246" s="236" t="s">
        <v>277</v>
      </c>
      <c r="G246" s="97" t="s">
        <v>937</v>
      </c>
      <c r="H246" s="98">
        <v>6676479</v>
      </c>
      <c r="I246" s="98"/>
      <c r="J246" s="174">
        <f>H246-I246</f>
        <v>6676479</v>
      </c>
      <c r="K246" s="114" t="s">
        <v>270</v>
      </c>
      <c r="L246" s="97" t="s">
        <v>938</v>
      </c>
    </row>
    <row r="247" spans="1:12" s="162" customFormat="1" ht="57.75" customHeight="1">
      <c r="A247" s="198">
        <v>2</v>
      </c>
      <c r="B247" s="95" t="s">
        <v>939</v>
      </c>
      <c r="C247" s="96">
        <v>41310</v>
      </c>
      <c r="D247" s="97">
        <v>28</v>
      </c>
      <c r="E247" s="96" t="s">
        <v>940</v>
      </c>
      <c r="F247" s="236" t="s">
        <v>103</v>
      </c>
      <c r="G247" s="97" t="s">
        <v>941</v>
      </c>
      <c r="H247" s="98">
        <v>568000</v>
      </c>
      <c r="I247" s="98">
        <v>100000</v>
      </c>
      <c r="J247" s="174">
        <f aca="true" t="shared" si="6" ref="J247:J260">H247-I247</f>
        <v>468000</v>
      </c>
      <c r="K247" s="114" t="s">
        <v>264</v>
      </c>
      <c r="L247" s="97" t="s">
        <v>938</v>
      </c>
    </row>
    <row r="248" spans="1:12" s="162" customFormat="1" ht="57.75" customHeight="1">
      <c r="A248" s="198">
        <v>3</v>
      </c>
      <c r="B248" s="95" t="s">
        <v>942</v>
      </c>
      <c r="C248" s="96">
        <v>41352</v>
      </c>
      <c r="D248" s="97">
        <v>49</v>
      </c>
      <c r="E248" s="96" t="s">
        <v>943</v>
      </c>
      <c r="F248" s="236" t="s">
        <v>113</v>
      </c>
      <c r="G248" s="97" t="s">
        <v>944</v>
      </c>
      <c r="H248" s="98">
        <v>19846505</v>
      </c>
      <c r="I248" s="98">
        <v>2700000</v>
      </c>
      <c r="J248" s="174">
        <f t="shared" si="6"/>
        <v>17146505</v>
      </c>
      <c r="K248" s="114" t="s">
        <v>264</v>
      </c>
      <c r="L248" s="97" t="s">
        <v>945</v>
      </c>
    </row>
    <row r="249" spans="1:12" s="162" customFormat="1" ht="57.75" customHeight="1">
      <c r="A249" s="198">
        <v>4</v>
      </c>
      <c r="B249" s="95" t="s">
        <v>946</v>
      </c>
      <c r="C249" s="96">
        <v>41306</v>
      </c>
      <c r="D249" s="97">
        <v>54</v>
      </c>
      <c r="E249" s="96" t="s">
        <v>947</v>
      </c>
      <c r="F249" s="236" t="s">
        <v>279</v>
      </c>
      <c r="G249" s="97" t="s">
        <v>948</v>
      </c>
      <c r="H249" s="98">
        <v>3845011</v>
      </c>
      <c r="I249" s="98"/>
      <c r="J249" s="174">
        <f t="shared" si="6"/>
        <v>3845011</v>
      </c>
      <c r="K249" s="114" t="s">
        <v>264</v>
      </c>
      <c r="L249" s="99" t="s">
        <v>945</v>
      </c>
    </row>
    <row r="250" spans="1:12" s="162" customFormat="1" ht="57.75" customHeight="1">
      <c r="A250" s="198">
        <v>5</v>
      </c>
      <c r="B250" s="100" t="s">
        <v>949</v>
      </c>
      <c r="C250" s="101">
        <v>41852</v>
      </c>
      <c r="D250" s="97">
        <v>8</v>
      </c>
      <c r="E250" s="96" t="s">
        <v>950</v>
      </c>
      <c r="F250" s="236" t="s">
        <v>110</v>
      </c>
      <c r="G250" s="97" t="s">
        <v>951</v>
      </c>
      <c r="H250" s="98">
        <v>2116634</v>
      </c>
      <c r="I250" s="98"/>
      <c r="J250" s="174">
        <f t="shared" si="6"/>
        <v>2116634</v>
      </c>
      <c r="K250" s="114" t="s">
        <v>264</v>
      </c>
      <c r="L250" s="99" t="s">
        <v>952</v>
      </c>
    </row>
    <row r="251" spans="1:12" s="162" customFormat="1" ht="57.75" customHeight="1">
      <c r="A251" s="198">
        <v>6</v>
      </c>
      <c r="B251" s="95" t="s">
        <v>953</v>
      </c>
      <c r="C251" s="102">
        <v>41982</v>
      </c>
      <c r="D251" s="97">
        <v>12</v>
      </c>
      <c r="E251" s="102">
        <v>41984</v>
      </c>
      <c r="F251" s="236" t="s">
        <v>91</v>
      </c>
      <c r="G251" s="97" t="s">
        <v>954</v>
      </c>
      <c r="H251" s="98">
        <v>1728860</v>
      </c>
      <c r="I251" s="98"/>
      <c r="J251" s="174">
        <f t="shared" si="6"/>
        <v>1728860</v>
      </c>
      <c r="K251" s="114" t="s">
        <v>264</v>
      </c>
      <c r="L251" s="99" t="s">
        <v>952</v>
      </c>
    </row>
    <row r="252" spans="1:12" s="162" customFormat="1" ht="57.75" customHeight="1">
      <c r="A252" s="198">
        <v>7</v>
      </c>
      <c r="B252" s="95" t="s">
        <v>955</v>
      </c>
      <c r="C252" s="102">
        <v>41890</v>
      </c>
      <c r="D252" s="97">
        <v>14</v>
      </c>
      <c r="E252" s="96">
        <v>41985</v>
      </c>
      <c r="F252" s="236" t="s">
        <v>113</v>
      </c>
      <c r="G252" s="97" t="s">
        <v>956</v>
      </c>
      <c r="H252" s="98">
        <v>11771477</v>
      </c>
      <c r="I252" s="98"/>
      <c r="J252" s="174">
        <f t="shared" si="6"/>
        <v>11771477</v>
      </c>
      <c r="K252" s="114" t="s">
        <v>264</v>
      </c>
      <c r="L252" s="99" t="s">
        <v>957</v>
      </c>
    </row>
    <row r="253" spans="1:12" s="162" customFormat="1" ht="57.75" customHeight="1">
      <c r="A253" s="198">
        <v>8</v>
      </c>
      <c r="B253" s="95" t="s">
        <v>958</v>
      </c>
      <c r="C253" s="96">
        <v>41362</v>
      </c>
      <c r="D253" s="97">
        <v>32</v>
      </c>
      <c r="E253" s="96">
        <v>42222</v>
      </c>
      <c r="F253" s="236" t="s">
        <v>113</v>
      </c>
      <c r="G253" s="97" t="s">
        <v>959</v>
      </c>
      <c r="H253" s="98">
        <v>141168531</v>
      </c>
      <c r="I253" s="98">
        <v>0</v>
      </c>
      <c r="J253" s="174">
        <f t="shared" si="6"/>
        <v>141168531</v>
      </c>
      <c r="K253" s="114" t="s">
        <v>264</v>
      </c>
      <c r="L253" s="99" t="s">
        <v>945</v>
      </c>
    </row>
    <row r="254" spans="1:12" s="162" customFormat="1" ht="57.75" customHeight="1">
      <c r="A254" s="198">
        <v>9</v>
      </c>
      <c r="B254" s="95" t="s">
        <v>960</v>
      </c>
      <c r="C254" s="102">
        <v>41855</v>
      </c>
      <c r="D254" s="97">
        <v>31</v>
      </c>
      <c r="E254" s="96">
        <v>42011</v>
      </c>
      <c r="F254" s="236" t="s">
        <v>88</v>
      </c>
      <c r="G254" s="97" t="s">
        <v>961</v>
      </c>
      <c r="H254" s="98">
        <v>698758</v>
      </c>
      <c r="I254" s="98">
        <v>0</v>
      </c>
      <c r="J254" s="174">
        <f t="shared" si="6"/>
        <v>698758</v>
      </c>
      <c r="K254" s="114" t="s">
        <v>264</v>
      </c>
      <c r="L254" s="99" t="s">
        <v>957</v>
      </c>
    </row>
    <row r="255" spans="1:12" s="162" customFormat="1" ht="57.75" customHeight="1">
      <c r="A255" s="198">
        <v>10</v>
      </c>
      <c r="B255" s="95" t="s">
        <v>962</v>
      </c>
      <c r="C255" s="102">
        <v>41905</v>
      </c>
      <c r="D255" s="97">
        <v>35</v>
      </c>
      <c r="E255" s="102">
        <v>42192</v>
      </c>
      <c r="F255" s="236" t="s">
        <v>109</v>
      </c>
      <c r="G255" s="97" t="s">
        <v>963</v>
      </c>
      <c r="H255" s="98">
        <v>487236</v>
      </c>
      <c r="I255" s="98"/>
      <c r="J255" s="174">
        <f t="shared" si="6"/>
        <v>487236</v>
      </c>
      <c r="K255" s="114" t="s">
        <v>264</v>
      </c>
      <c r="L255" s="99" t="s">
        <v>957</v>
      </c>
    </row>
    <row r="256" spans="1:12" s="162" customFormat="1" ht="57.75" customHeight="1">
      <c r="A256" s="198">
        <v>11</v>
      </c>
      <c r="B256" s="95" t="s">
        <v>964</v>
      </c>
      <c r="C256" s="96">
        <v>41390</v>
      </c>
      <c r="D256" s="97">
        <v>48</v>
      </c>
      <c r="E256" s="102">
        <v>42289</v>
      </c>
      <c r="F256" s="236" t="s">
        <v>965</v>
      </c>
      <c r="G256" s="97" t="s">
        <v>966</v>
      </c>
      <c r="H256" s="98">
        <v>2087283</v>
      </c>
      <c r="I256" s="98"/>
      <c r="J256" s="174">
        <f t="shared" si="6"/>
        <v>2087283</v>
      </c>
      <c r="K256" s="114" t="s">
        <v>264</v>
      </c>
      <c r="L256" s="99" t="s">
        <v>957</v>
      </c>
    </row>
    <row r="257" spans="1:12" s="162" customFormat="1" ht="57.75" customHeight="1">
      <c r="A257" s="198">
        <v>12</v>
      </c>
      <c r="B257" s="95" t="s">
        <v>967</v>
      </c>
      <c r="C257" s="96">
        <v>41390</v>
      </c>
      <c r="D257" s="97">
        <v>49</v>
      </c>
      <c r="E257" s="102">
        <v>42289</v>
      </c>
      <c r="F257" s="236" t="s">
        <v>965</v>
      </c>
      <c r="G257" s="97" t="s">
        <v>968</v>
      </c>
      <c r="H257" s="98">
        <v>1332092</v>
      </c>
      <c r="I257" s="98"/>
      <c r="J257" s="174">
        <f t="shared" si="6"/>
        <v>1332092</v>
      </c>
      <c r="K257" s="114" t="s">
        <v>264</v>
      </c>
      <c r="L257" s="99" t="s">
        <v>957</v>
      </c>
    </row>
    <row r="258" spans="1:12" s="162" customFormat="1" ht="57.75" customHeight="1">
      <c r="A258" s="198">
        <v>13</v>
      </c>
      <c r="B258" s="95" t="s">
        <v>955</v>
      </c>
      <c r="C258" s="102">
        <v>41725</v>
      </c>
      <c r="D258" s="97">
        <v>50</v>
      </c>
      <c r="E258" s="102">
        <v>42289</v>
      </c>
      <c r="F258" s="236" t="s">
        <v>277</v>
      </c>
      <c r="G258" s="97" t="s">
        <v>969</v>
      </c>
      <c r="H258" s="98">
        <v>5885827</v>
      </c>
      <c r="I258" s="98"/>
      <c r="J258" s="174">
        <f t="shared" si="6"/>
        <v>5885827</v>
      </c>
      <c r="K258" s="114" t="s">
        <v>264</v>
      </c>
      <c r="L258" s="99" t="s">
        <v>945</v>
      </c>
    </row>
    <row r="259" spans="1:12" s="162" customFormat="1" ht="57.75" customHeight="1">
      <c r="A259" s="198">
        <v>14</v>
      </c>
      <c r="B259" s="95" t="s">
        <v>970</v>
      </c>
      <c r="C259" s="102" t="s">
        <v>971</v>
      </c>
      <c r="D259" s="97">
        <v>275</v>
      </c>
      <c r="E259" s="97" t="s">
        <v>972</v>
      </c>
      <c r="F259" s="236" t="s">
        <v>280</v>
      </c>
      <c r="G259" s="97" t="s">
        <v>973</v>
      </c>
      <c r="H259" s="98">
        <v>453275</v>
      </c>
      <c r="I259" s="98"/>
      <c r="J259" s="174">
        <f t="shared" si="6"/>
        <v>453275</v>
      </c>
      <c r="K259" s="114" t="s">
        <v>264</v>
      </c>
      <c r="L259" s="99" t="s">
        <v>957</v>
      </c>
    </row>
    <row r="260" spans="1:12" s="162" customFormat="1" ht="57.75" customHeight="1" thickBot="1">
      <c r="A260" s="240">
        <v>15</v>
      </c>
      <c r="B260" s="103" t="s">
        <v>967</v>
      </c>
      <c r="C260" s="104" t="s">
        <v>971</v>
      </c>
      <c r="D260" s="105">
        <v>276</v>
      </c>
      <c r="E260" s="105" t="s">
        <v>972</v>
      </c>
      <c r="F260" s="241" t="s">
        <v>280</v>
      </c>
      <c r="G260" s="105" t="s">
        <v>973</v>
      </c>
      <c r="H260" s="106">
        <v>390017</v>
      </c>
      <c r="I260" s="106"/>
      <c r="J260" s="242">
        <f t="shared" si="6"/>
        <v>390017</v>
      </c>
      <c r="K260" s="243" t="s">
        <v>264</v>
      </c>
      <c r="L260" s="107" t="s">
        <v>957</v>
      </c>
    </row>
    <row r="261" spans="1:12" s="158" customFormat="1" ht="57.75" customHeight="1" thickTop="1">
      <c r="A261" s="181" t="s">
        <v>1023</v>
      </c>
      <c r="B261" s="182" t="s">
        <v>1024</v>
      </c>
      <c r="C261" s="183"/>
      <c r="D261" s="184"/>
      <c r="E261" s="185"/>
      <c r="F261" s="91"/>
      <c r="G261" s="184"/>
      <c r="H261" s="186"/>
      <c r="I261" s="186"/>
      <c r="J261" s="186"/>
      <c r="K261" s="187"/>
      <c r="L261" s="188"/>
    </row>
    <row r="262" spans="1:12" s="162" customFormat="1" ht="57.75" customHeight="1">
      <c r="A262" s="108">
        <v>1</v>
      </c>
      <c r="B262" s="109" t="s">
        <v>976</v>
      </c>
      <c r="C262" s="110">
        <v>41179</v>
      </c>
      <c r="D262" s="111">
        <v>3</v>
      </c>
      <c r="E262" s="110">
        <v>41246</v>
      </c>
      <c r="F262" s="112" t="s">
        <v>111</v>
      </c>
      <c r="G262" s="111" t="s">
        <v>977</v>
      </c>
      <c r="H262" s="113">
        <v>72220000</v>
      </c>
      <c r="I262" s="113">
        <v>6497254</v>
      </c>
      <c r="J262" s="113">
        <f>H262-I262</f>
        <v>65722746</v>
      </c>
      <c r="K262" s="114" t="s">
        <v>384</v>
      </c>
      <c r="L262" s="214"/>
    </row>
    <row r="263" spans="1:12" s="162" customFormat="1" ht="57.75" customHeight="1">
      <c r="A263" s="108">
        <v>2</v>
      </c>
      <c r="B263" s="109" t="s">
        <v>978</v>
      </c>
      <c r="C263" s="110">
        <v>41180</v>
      </c>
      <c r="D263" s="111">
        <v>9</v>
      </c>
      <c r="E263" s="110">
        <v>41358</v>
      </c>
      <c r="F263" s="112" t="s">
        <v>280</v>
      </c>
      <c r="G263" s="111" t="s">
        <v>979</v>
      </c>
      <c r="H263" s="113">
        <v>4602728</v>
      </c>
      <c r="I263" s="113"/>
      <c r="J263" s="113">
        <f>H263-I263</f>
        <v>4602728</v>
      </c>
      <c r="K263" s="114" t="s">
        <v>264</v>
      </c>
      <c r="L263" s="214"/>
    </row>
    <row r="264" spans="1:12" s="162" customFormat="1" ht="57.75" customHeight="1">
      <c r="A264" s="108">
        <v>3</v>
      </c>
      <c r="B264" s="109" t="s">
        <v>489</v>
      </c>
      <c r="C264" s="110">
        <v>41431</v>
      </c>
      <c r="D264" s="111">
        <v>25</v>
      </c>
      <c r="E264" s="110">
        <v>41502</v>
      </c>
      <c r="F264" s="112" t="s">
        <v>113</v>
      </c>
      <c r="G264" s="111" t="s">
        <v>980</v>
      </c>
      <c r="H264" s="113">
        <v>753531</v>
      </c>
      <c r="I264" s="113">
        <v>10000</v>
      </c>
      <c r="J264" s="113">
        <f aca="true" t="shared" si="7" ref="J264:J275">H264-I264</f>
        <v>743531</v>
      </c>
      <c r="K264" s="114" t="s">
        <v>264</v>
      </c>
      <c r="L264" s="214"/>
    </row>
    <row r="265" spans="1:12" s="162" customFormat="1" ht="57.75" customHeight="1">
      <c r="A265" s="108">
        <v>4</v>
      </c>
      <c r="B265" s="109" t="s">
        <v>981</v>
      </c>
      <c r="C265" s="110">
        <v>41285</v>
      </c>
      <c r="D265" s="111">
        <v>1</v>
      </c>
      <c r="E265" s="110">
        <v>41563</v>
      </c>
      <c r="F265" s="112" t="s">
        <v>102</v>
      </c>
      <c r="G265" s="111" t="s">
        <v>982</v>
      </c>
      <c r="H265" s="113">
        <v>3066995</v>
      </c>
      <c r="I265" s="113"/>
      <c r="J265" s="113">
        <f t="shared" si="7"/>
        <v>3066995</v>
      </c>
      <c r="K265" s="114" t="s">
        <v>264</v>
      </c>
      <c r="L265" s="214"/>
    </row>
    <row r="266" spans="1:12" s="162" customFormat="1" ht="57.75" customHeight="1">
      <c r="A266" s="108">
        <v>5</v>
      </c>
      <c r="B266" s="109" t="s">
        <v>983</v>
      </c>
      <c r="C266" s="110">
        <v>41535</v>
      </c>
      <c r="D266" s="111">
        <v>3</v>
      </c>
      <c r="E266" s="110">
        <v>41589</v>
      </c>
      <c r="F266" s="112" t="s">
        <v>113</v>
      </c>
      <c r="G266" s="111" t="s">
        <v>984</v>
      </c>
      <c r="H266" s="113">
        <v>5931517</v>
      </c>
      <c r="I266" s="113">
        <v>4450000</v>
      </c>
      <c r="J266" s="113">
        <f t="shared" si="7"/>
        <v>1481517</v>
      </c>
      <c r="K266" s="114" t="s">
        <v>264</v>
      </c>
      <c r="L266" s="214"/>
    </row>
    <row r="267" spans="1:12" s="162" customFormat="1" ht="57.75" customHeight="1">
      <c r="A267" s="108">
        <v>6</v>
      </c>
      <c r="B267" s="109" t="s">
        <v>483</v>
      </c>
      <c r="C267" s="110">
        <v>41299</v>
      </c>
      <c r="D267" s="111">
        <v>5</v>
      </c>
      <c r="E267" s="110">
        <v>41614</v>
      </c>
      <c r="F267" s="112" t="s">
        <v>279</v>
      </c>
      <c r="G267" s="111" t="s">
        <v>985</v>
      </c>
      <c r="H267" s="113">
        <v>2094253</v>
      </c>
      <c r="I267" s="113"/>
      <c r="J267" s="113">
        <f t="shared" si="7"/>
        <v>2094253</v>
      </c>
      <c r="K267" s="114" t="s">
        <v>264</v>
      </c>
      <c r="L267" s="214"/>
    </row>
    <row r="268" spans="1:12" s="162" customFormat="1" ht="57.75" customHeight="1">
      <c r="A268" s="108">
        <v>7</v>
      </c>
      <c r="B268" s="109" t="s">
        <v>986</v>
      </c>
      <c r="C268" s="110">
        <v>41299</v>
      </c>
      <c r="D268" s="111">
        <v>6</v>
      </c>
      <c r="E268" s="110">
        <v>41614</v>
      </c>
      <c r="F268" s="112" t="s">
        <v>279</v>
      </c>
      <c r="G268" s="111" t="s">
        <v>987</v>
      </c>
      <c r="H268" s="113">
        <v>3819245</v>
      </c>
      <c r="I268" s="113">
        <v>950000</v>
      </c>
      <c r="J268" s="113">
        <f t="shared" si="7"/>
        <v>2869245</v>
      </c>
      <c r="K268" s="114" t="s">
        <v>269</v>
      </c>
      <c r="L268" s="214"/>
    </row>
    <row r="269" spans="1:12" s="162" customFormat="1" ht="57.75" customHeight="1">
      <c r="A269" s="108">
        <v>8</v>
      </c>
      <c r="B269" s="109" t="s">
        <v>489</v>
      </c>
      <c r="C269" s="110">
        <v>41299</v>
      </c>
      <c r="D269" s="111">
        <v>7</v>
      </c>
      <c r="E269" s="110">
        <v>41614</v>
      </c>
      <c r="F269" s="112" t="s">
        <v>279</v>
      </c>
      <c r="G269" s="111" t="s">
        <v>988</v>
      </c>
      <c r="H269" s="113">
        <v>3847368</v>
      </c>
      <c r="I269" s="113"/>
      <c r="J269" s="113">
        <f t="shared" si="7"/>
        <v>3847368</v>
      </c>
      <c r="K269" s="114" t="s">
        <v>264</v>
      </c>
      <c r="L269" s="214"/>
    </row>
    <row r="270" spans="1:12" s="162" customFormat="1" ht="57.75" customHeight="1">
      <c r="A270" s="108">
        <v>9</v>
      </c>
      <c r="B270" s="109" t="s">
        <v>989</v>
      </c>
      <c r="C270" s="110">
        <v>41528</v>
      </c>
      <c r="D270" s="111">
        <v>9</v>
      </c>
      <c r="E270" s="110">
        <v>41628</v>
      </c>
      <c r="F270" s="112" t="s">
        <v>113</v>
      </c>
      <c r="G270" s="111" t="s">
        <v>990</v>
      </c>
      <c r="H270" s="113">
        <v>7457029</v>
      </c>
      <c r="I270" s="113">
        <v>1255000</v>
      </c>
      <c r="J270" s="113">
        <f t="shared" si="7"/>
        <v>6202029</v>
      </c>
      <c r="K270" s="114" t="s">
        <v>264</v>
      </c>
      <c r="L270" s="214"/>
    </row>
    <row r="271" spans="1:12" s="162" customFormat="1" ht="57.75" customHeight="1">
      <c r="A271" s="108">
        <v>10</v>
      </c>
      <c r="B271" s="109" t="s">
        <v>991</v>
      </c>
      <c r="C271" s="110">
        <v>41542</v>
      </c>
      <c r="D271" s="111">
        <v>19</v>
      </c>
      <c r="E271" s="110">
        <v>41750</v>
      </c>
      <c r="F271" s="112" t="s">
        <v>113</v>
      </c>
      <c r="G271" s="111" t="s">
        <v>992</v>
      </c>
      <c r="H271" s="113">
        <v>520538</v>
      </c>
      <c r="I271" s="113"/>
      <c r="J271" s="113">
        <f t="shared" si="7"/>
        <v>520538</v>
      </c>
      <c r="K271" s="114" t="s">
        <v>264</v>
      </c>
      <c r="L271" s="214"/>
    </row>
    <row r="272" spans="1:12" s="162" customFormat="1" ht="57.75" customHeight="1">
      <c r="A272" s="108">
        <v>11</v>
      </c>
      <c r="B272" s="109" t="s">
        <v>986</v>
      </c>
      <c r="C272" s="110">
        <v>41500</v>
      </c>
      <c r="D272" s="111">
        <v>22</v>
      </c>
      <c r="E272" s="110">
        <v>41836</v>
      </c>
      <c r="F272" s="112" t="s">
        <v>276</v>
      </c>
      <c r="G272" s="111" t="s">
        <v>993</v>
      </c>
      <c r="H272" s="113">
        <v>24749483</v>
      </c>
      <c r="I272" s="113"/>
      <c r="J272" s="113">
        <f t="shared" si="7"/>
        <v>24749483</v>
      </c>
      <c r="K272" s="114" t="s">
        <v>264</v>
      </c>
      <c r="L272" s="214"/>
    </row>
    <row r="273" spans="1:12" s="162" customFormat="1" ht="57.75" customHeight="1">
      <c r="A273" s="108">
        <v>12</v>
      </c>
      <c r="B273" s="109" t="s">
        <v>994</v>
      </c>
      <c r="C273" s="110">
        <v>41401</v>
      </c>
      <c r="D273" s="111">
        <v>26</v>
      </c>
      <c r="E273" s="110">
        <v>41738</v>
      </c>
      <c r="F273" s="112" t="s">
        <v>282</v>
      </c>
      <c r="G273" s="111" t="s">
        <v>995</v>
      </c>
      <c r="H273" s="113">
        <v>391901</v>
      </c>
      <c r="I273" s="113"/>
      <c r="J273" s="113">
        <f t="shared" si="7"/>
        <v>391901</v>
      </c>
      <c r="K273" s="114" t="s">
        <v>264</v>
      </c>
      <c r="L273" s="214"/>
    </row>
    <row r="274" spans="1:12" s="162" customFormat="1" ht="57.75" customHeight="1">
      <c r="A274" s="108">
        <v>13</v>
      </c>
      <c r="B274" s="112" t="s">
        <v>996</v>
      </c>
      <c r="C274" s="110">
        <v>41838</v>
      </c>
      <c r="D274" s="111">
        <v>8</v>
      </c>
      <c r="E274" s="115">
        <v>42020</v>
      </c>
      <c r="F274" s="112" t="s">
        <v>113</v>
      </c>
      <c r="G274" s="89" t="s">
        <v>997</v>
      </c>
      <c r="H274" s="116">
        <v>3197154</v>
      </c>
      <c r="I274" s="116"/>
      <c r="J274" s="113">
        <f t="shared" si="7"/>
        <v>3197154</v>
      </c>
      <c r="K274" s="114" t="s">
        <v>264</v>
      </c>
      <c r="L274" s="214"/>
    </row>
    <row r="275" spans="1:12" s="162" customFormat="1" ht="57.75" customHeight="1">
      <c r="A275" s="108">
        <v>14</v>
      </c>
      <c r="B275" s="112" t="s">
        <v>996</v>
      </c>
      <c r="C275" s="110">
        <v>41905</v>
      </c>
      <c r="D275" s="111">
        <v>13</v>
      </c>
      <c r="E275" s="115">
        <v>42076</v>
      </c>
      <c r="F275" s="112" t="s">
        <v>110</v>
      </c>
      <c r="G275" s="89" t="s">
        <v>998</v>
      </c>
      <c r="H275" s="116">
        <v>1389398</v>
      </c>
      <c r="I275" s="116"/>
      <c r="J275" s="113">
        <f t="shared" si="7"/>
        <v>1389398</v>
      </c>
      <c r="K275" s="114" t="s">
        <v>264</v>
      </c>
      <c r="L275" s="214"/>
    </row>
    <row r="276" spans="1:12" s="162" customFormat="1" ht="57.75" customHeight="1">
      <c r="A276" s="108">
        <v>15</v>
      </c>
      <c r="B276" s="109" t="s">
        <v>999</v>
      </c>
      <c r="C276" s="110">
        <v>41873</v>
      </c>
      <c r="D276" s="111">
        <v>16</v>
      </c>
      <c r="E276" s="110">
        <v>42108</v>
      </c>
      <c r="F276" s="112" t="s">
        <v>280</v>
      </c>
      <c r="G276" s="111" t="s">
        <v>1000</v>
      </c>
      <c r="H276" s="117">
        <v>3673281</v>
      </c>
      <c r="I276" s="117"/>
      <c r="J276" s="113">
        <f>H276-I276</f>
        <v>3673281</v>
      </c>
      <c r="K276" s="114" t="s">
        <v>264</v>
      </c>
      <c r="L276" s="214"/>
    </row>
    <row r="277" spans="1:12" s="162" customFormat="1" ht="57.75" customHeight="1">
      <c r="A277" s="108">
        <v>16</v>
      </c>
      <c r="B277" s="109" t="s">
        <v>1001</v>
      </c>
      <c r="C277" s="110">
        <v>42102</v>
      </c>
      <c r="D277" s="111">
        <v>20</v>
      </c>
      <c r="E277" s="110">
        <v>42150</v>
      </c>
      <c r="F277" s="112" t="s">
        <v>100</v>
      </c>
      <c r="G277" s="111" t="s">
        <v>1002</v>
      </c>
      <c r="H277" s="117">
        <v>4998269</v>
      </c>
      <c r="I277" s="117"/>
      <c r="J277" s="113">
        <f>H277-I277</f>
        <v>4998269</v>
      </c>
      <c r="K277" s="114" t="s">
        <v>264</v>
      </c>
      <c r="L277" s="214"/>
    </row>
    <row r="278" spans="1:12" s="162" customFormat="1" ht="57.75" customHeight="1">
      <c r="A278" s="108">
        <v>17</v>
      </c>
      <c r="B278" s="109" t="s">
        <v>1003</v>
      </c>
      <c r="C278" s="110">
        <v>41858</v>
      </c>
      <c r="D278" s="111">
        <v>21</v>
      </c>
      <c r="E278" s="110">
        <v>42150</v>
      </c>
      <c r="F278" s="112" t="s">
        <v>279</v>
      </c>
      <c r="G278" s="111" t="s">
        <v>1004</v>
      </c>
      <c r="H278" s="117">
        <v>7477875</v>
      </c>
      <c r="I278" s="117"/>
      <c r="J278" s="113">
        <f>H278-I278</f>
        <v>7477875</v>
      </c>
      <c r="K278" s="114" t="s">
        <v>264</v>
      </c>
      <c r="L278" s="214"/>
    </row>
    <row r="279" spans="1:12" s="162" customFormat="1" ht="57.75" customHeight="1">
      <c r="A279" s="108">
        <v>18</v>
      </c>
      <c r="B279" s="109" t="s">
        <v>1005</v>
      </c>
      <c r="C279" s="110">
        <v>41999</v>
      </c>
      <c r="D279" s="111">
        <v>25</v>
      </c>
      <c r="E279" s="110">
        <v>42185</v>
      </c>
      <c r="F279" s="112" t="s">
        <v>103</v>
      </c>
      <c r="G279" s="111" t="s">
        <v>1006</v>
      </c>
      <c r="H279" s="117">
        <v>12194339</v>
      </c>
      <c r="I279" s="117"/>
      <c r="J279" s="113">
        <f>H279-I279</f>
        <v>12194339</v>
      </c>
      <c r="K279" s="114" t="s">
        <v>264</v>
      </c>
      <c r="L279" s="214"/>
    </row>
    <row r="280" spans="1:12" s="162" customFormat="1" ht="57.75" customHeight="1">
      <c r="A280" s="108">
        <v>19</v>
      </c>
      <c r="B280" s="109" t="s">
        <v>1005</v>
      </c>
      <c r="C280" s="110">
        <v>41999</v>
      </c>
      <c r="D280" s="111">
        <v>25</v>
      </c>
      <c r="E280" s="110">
        <v>42185</v>
      </c>
      <c r="F280" s="112" t="s">
        <v>35</v>
      </c>
      <c r="G280" s="111" t="s">
        <v>1007</v>
      </c>
      <c r="H280" s="117">
        <v>37765052</v>
      </c>
      <c r="I280" s="117"/>
      <c r="J280" s="113">
        <f aca="true" t="shared" si="8" ref="J280:J288">H280-I280</f>
        <v>37765052</v>
      </c>
      <c r="K280" s="114" t="s">
        <v>264</v>
      </c>
      <c r="L280" s="214"/>
    </row>
    <row r="281" spans="1:12" s="162" customFormat="1" ht="57.75" customHeight="1">
      <c r="A281" s="108">
        <v>20</v>
      </c>
      <c r="B281" s="118" t="s">
        <v>1008</v>
      </c>
      <c r="C281" s="119">
        <v>40651</v>
      </c>
      <c r="D281" s="120">
        <v>299</v>
      </c>
      <c r="E281" s="121">
        <v>42398</v>
      </c>
      <c r="F281" s="112" t="s">
        <v>341</v>
      </c>
      <c r="G281" s="122" t="s">
        <v>1009</v>
      </c>
      <c r="H281" s="123">
        <v>3076930</v>
      </c>
      <c r="I281" s="124"/>
      <c r="J281" s="113">
        <f t="shared" si="8"/>
        <v>3076930</v>
      </c>
      <c r="K281" s="114" t="s">
        <v>384</v>
      </c>
      <c r="L281" s="214"/>
    </row>
    <row r="282" spans="1:12" s="162" customFormat="1" ht="57.75" customHeight="1">
      <c r="A282" s="108">
        <v>21</v>
      </c>
      <c r="B282" s="118" t="s">
        <v>1010</v>
      </c>
      <c r="C282" s="119">
        <v>41390</v>
      </c>
      <c r="D282" s="120">
        <v>249</v>
      </c>
      <c r="E282" s="121">
        <v>42381</v>
      </c>
      <c r="F282" s="112" t="s">
        <v>283</v>
      </c>
      <c r="G282" s="122" t="s">
        <v>1011</v>
      </c>
      <c r="H282" s="123">
        <v>1332092</v>
      </c>
      <c r="I282" s="124"/>
      <c r="J282" s="113">
        <f t="shared" si="8"/>
        <v>1332092</v>
      </c>
      <c r="K282" s="114" t="s">
        <v>268</v>
      </c>
      <c r="L282" s="214"/>
    </row>
    <row r="283" spans="1:12" s="162" customFormat="1" ht="57.75" customHeight="1">
      <c r="A283" s="108">
        <v>22</v>
      </c>
      <c r="B283" s="118" t="s">
        <v>1012</v>
      </c>
      <c r="C283" s="119">
        <v>41124</v>
      </c>
      <c r="D283" s="120">
        <v>247</v>
      </c>
      <c r="E283" s="121">
        <v>42377</v>
      </c>
      <c r="F283" s="112" t="s">
        <v>344</v>
      </c>
      <c r="G283" s="122" t="s">
        <v>1013</v>
      </c>
      <c r="H283" s="123">
        <v>6117109</v>
      </c>
      <c r="I283" s="124"/>
      <c r="J283" s="113">
        <f t="shared" si="8"/>
        <v>6117109</v>
      </c>
      <c r="K283" s="114" t="s">
        <v>384</v>
      </c>
      <c r="L283" s="214"/>
    </row>
    <row r="284" spans="1:12" s="162" customFormat="1" ht="57.75" customHeight="1">
      <c r="A284" s="108">
        <v>23</v>
      </c>
      <c r="B284" s="118" t="s">
        <v>1014</v>
      </c>
      <c r="C284" s="119">
        <v>42263</v>
      </c>
      <c r="D284" s="120">
        <v>374</v>
      </c>
      <c r="E284" s="121">
        <v>42447</v>
      </c>
      <c r="F284" s="112" t="s">
        <v>280</v>
      </c>
      <c r="G284" s="122" t="s">
        <v>1015</v>
      </c>
      <c r="H284" s="123">
        <v>1386569</v>
      </c>
      <c r="I284" s="124"/>
      <c r="J284" s="113">
        <f t="shared" si="8"/>
        <v>1386569</v>
      </c>
      <c r="K284" s="114" t="s">
        <v>268</v>
      </c>
      <c r="L284" s="214"/>
    </row>
    <row r="285" spans="1:12" s="162" customFormat="1" ht="57.75" customHeight="1">
      <c r="A285" s="108">
        <v>24</v>
      </c>
      <c r="B285" s="118" t="s">
        <v>1016</v>
      </c>
      <c r="C285" s="119">
        <v>42174</v>
      </c>
      <c r="D285" s="120">
        <v>375</v>
      </c>
      <c r="E285" s="121">
        <v>42447</v>
      </c>
      <c r="F285" s="112" t="s">
        <v>104</v>
      </c>
      <c r="G285" s="122" t="s">
        <v>1017</v>
      </c>
      <c r="H285" s="123">
        <v>61525</v>
      </c>
      <c r="I285" s="124"/>
      <c r="J285" s="113">
        <f t="shared" si="8"/>
        <v>61525</v>
      </c>
      <c r="K285" s="114" t="s">
        <v>268</v>
      </c>
      <c r="L285" s="214"/>
    </row>
    <row r="286" spans="1:12" s="162" customFormat="1" ht="57.75" customHeight="1">
      <c r="A286" s="108">
        <v>25</v>
      </c>
      <c r="B286" s="118" t="s">
        <v>1018</v>
      </c>
      <c r="C286" s="119">
        <v>42020</v>
      </c>
      <c r="D286" s="120">
        <v>376</v>
      </c>
      <c r="E286" s="121">
        <v>42447</v>
      </c>
      <c r="F286" s="112" t="s">
        <v>104</v>
      </c>
      <c r="G286" s="122" t="s">
        <v>1019</v>
      </c>
      <c r="H286" s="123">
        <v>80774</v>
      </c>
      <c r="I286" s="124"/>
      <c r="J286" s="113">
        <f t="shared" si="8"/>
        <v>80774</v>
      </c>
      <c r="K286" s="114" t="s">
        <v>268</v>
      </c>
      <c r="L286" s="214"/>
    </row>
    <row r="287" spans="1:12" s="162" customFormat="1" ht="57.75" customHeight="1">
      <c r="A287" s="108">
        <v>26</v>
      </c>
      <c r="B287" s="118" t="s">
        <v>1020</v>
      </c>
      <c r="C287" s="119">
        <v>42181</v>
      </c>
      <c r="D287" s="120">
        <v>377</v>
      </c>
      <c r="E287" s="121">
        <v>42447</v>
      </c>
      <c r="F287" s="112" t="s">
        <v>104</v>
      </c>
      <c r="G287" s="122" t="s">
        <v>1021</v>
      </c>
      <c r="H287" s="123">
        <v>74408</v>
      </c>
      <c r="I287" s="124"/>
      <c r="J287" s="113">
        <f t="shared" si="8"/>
        <v>74408</v>
      </c>
      <c r="K287" s="114" t="s">
        <v>268</v>
      </c>
      <c r="L287" s="214"/>
    </row>
    <row r="288" spans="1:12" s="162" customFormat="1" ht="57.75" customHeight="1">
      <c r="A288" s="108">
        <v>27</v>
      </c>
      <c r="B288" s="118" t="s">
        <v>999</v>
      </c>
      <c r="C288" s="119">
        <v>42276</v>
      </c>
      <c r="D288" s="120">
        <v>380</v>
      </c>
      <c r="E288" s="121">
        <v>42447</v>
      </c>
      <c r="F288" s="112" t="s">
        <v>113</v>
      </c>
      <c r="G288" s="122" t="s">
        <v>1022</v>
      </c>
      <c r="H288" s="123">
        <v>482566</v>
      </c>
      <c r="I288" s="124"/>
      <c r="J288" s="113">
        <f t="shared" si="8"/>
        <v>482566</v>
      </c>
      <c r="K288" s="114" t="s">
        <v>268</v>
      </c>
      <c r="L288" s="214"/>
    </row>
    <row r="289" spans="1:12" s="158" customFormat="1" ht="57.75" customHeight="1">
      <c r="A289" s="181" t="s">
        <v>1054</v>
      </c>
      <c r="B289" s="182" t="s">
        <v>1055</v>
      </c>
      <c r="C289" s="183"/>
      <c r="D289" s="184"/>
      <c r="E289" s="185"/>
      <c r="F289" s="91"/>
      <c r="G289" s="184"/>
      <c r="H289" s="186"/>
      <c r="I289" s="186"/>
      <c r="J289" s="186"/>
      <c r="K289" s="187"/>
      <c r="L289" s="188"/>
    </row>
    <row r="290" spans="1:12" s="162" customFormat="1" ht="57.75" customHeight="1">
      <c r="A290" s="244">
        <v>1</v>
      </c>
      <c r="B290" s="159" t="s">
        <v>1025</v>
      </c>
      <c r="C290" s="245" t="s">
        <v>1026</v>
      </c>
      <c r="D290" s="246" t="s">
        <v>462</v>
      </c>
      <c r="E290" s="245" t="s">
        <v>1027</v>
      </c>
      <c r="F290" s="220" t="s">
        <v>113</v>
      </c>
      <c r="G290" s="159" t="s">
        <v>1028</v>
      </c>
      <c r="H290" s="133">
        <v>1260186</v>
      </c>
      <c r="I290" s="133">
        <v>120000</v>
      </c>
      <c r="J290" s="133">
        <f aca="true" t="shared" si="9" ref="J290:J296">H290-I290</f>
        <v>1140186</v>
      </c>
      <c r="K290" s="165" t="s">
        <v>268</v>
      </c>
      <c r="L290" s="159" t="s">
        <v>1029</v>
      </c>
    </row>
    <row r="291" spans="1:12" s="162" customFormat="1" ht="57.75" customHeight="1">
      <c r="A291" s="244">
        <v>2</v>
      </c>
      <c r="B291" s="245" t="s">
        <v>453</v>
      </c>
      <c r="C291" s="244" t="s">
        <v>1030</v>
      </c>
      <c r="D291" s="246" t="s">
        <v>1031</v>
      </c>
      <c r="E291" s="247" t="s">
        <v>1032</v>
      </c>
      <c r="F291" s="220" t="s">
        <v>113</v>
      </c>
      <c r="G291" s="159" t="s">
        <v>1033</v>
      </c>
      <c r="H291" s="133">
        <v>3035804</v>
      </c>
      <c r="I291" s="133">
        <v>907283</v>
      </c>
      <c r="J291" s="133">
        <f t="shared" si="9"/>
        <v>2128521</v>
      </c>
      <c r="K291" s="165" t="s">
        <v>268</v>
      </c>
      <c r="L291" s="159" t="s">
        <v>1034</v>
      </c>
    </row>
    <row r="292" spans="1:12" s="162" customFormat="1" ht="57.75" customHeight="1">
      <c r="A292" s="244">
        <v>3</v>
      </c>
      <c r="B292" s="246" t="s">
        <v>462</v>
      </c>
      <c r="C292" s="244" t="s">
        <v>1035</v>
      </c>
      <c r="D292" s="248" t="s">
        <v>1036</v>
      </c>
      <c r="E292" s="247" t="s">
        <v>1037</v>
      </c>
      <c r="F292" s="220" t="s">
        <v>100</v>
      </c>
      <c r="G292" s="159" t="s">
        <v>1038</v>
      </c>
      <c r="H292" s="133">
        <v>45086646</v>
      </c>
      <c r="I292" s="133">
        <v>43495751</v>
      </c>
      <c r="J292" s="133">
        <f t="shared" si="9"/>
        <v>1590895</v>
      </c>
      <c r="K292" s="165" t="s">
        <v>268</v>
      </c>
      <c r="L292" s="159" t="s">
        <v>1039</v>
      </c>
    </row>
    <row r="293" spans="1:12" s="162" customFormat="1" ht="57.75" customHeight="1">
      <c r="A293" s="244">
        <v>4</v>
      </c>
      <c r="B293" s="249" t="s">
        <v>466</v>
      </c>
      <c r="C293" s="250" t="s">
        <v>1040</v>
      </c>
      <c r="D293" s="248" t="s">
        <v>20</v>
      </c>
      <c r="E293" s="251" t="s">
        <v>1041</v>
      </c>
      <c r="F293" s="220" t="s">
        <v>113</v>
      </c>
      <c r="G293" s="108" t="s">
        <v>1042</v>
      </c>
      <c r="H293" s="131">
        <v>5084037</v>
      </c>
      <c r="I293" s="131">
        <v>1473510</v>
      </c>
      <c r="J293" s="131">
        <f>H293-I293</f>
        <v>3610527</v>
      </c>
      <c r="K293" s="220" t="s">
        <v>264</v>
      </c>
      <c r="L293" s="252" t="s">
        <v>1043</v>
      </c>
    </row>
    <row r="294" spans="1:12" s="162" customFormat="1" ht="57.75" customHeight="1">
      <c r="A294" s="244">
        <v>5</v>
      </c>
      <c r="B294" s="249" t="s">
        <v>453</v>
      </c>
      <c r="C294" s="253" t="s">
        <v>1044</v>
      </c>
      <c r="D294" s="248" t="s">
        <v>586</v>
      </c>
      <c r="E294" s="254" t="s">
        <v>1045</v>
      </c>
      <c r="F294" s="220" t="s">
        <v>113</v>
      </c>
      <c r="G294" s="255" t="s">
        <v>1046</v>
      </c>
      <c r="H294" s="256">
        <v>1413000</v>
      </c>
      <c r="I294" s="256">
        <v>200000</v>
      </c>
      <c r="J294" s="256">
        <f>H294-I294</f>
        <v>1213000</v>
      </c>
      <c r="K294" s="220" t="s">
        <v>269</v>
      </c>
      <c r="L294" s="255" t="s">
        <v>1034</v>
      </c>
    </row>
    <row r="295" spans="1:12" s="162" customFormat="1" ht="57.75" customHeight="1">
      <c r="A295" s="244">
        <v>6</v>
      </c>
      <c r="B295" s="249" t="s">
        <v>1047</v>
      </c>
      <c r="C295" s="250" t="s">
        <v>1048</v>
      </c>
      <c r="D295" s="248" t="s">
        <v>1049</v>
      </c>
      <c r="E295" s="257">
        <v>42346</v>
      </c>
      <c r="F295" s="220" t="s">
        <v>281</v>
      </c>
      <c r="G295" s="159" t="s">
        <v>1050</v>
      </c>
      <c r="H295" s="133">
        <v>928423</v>
      </c>
      <c r="I295" s="133">
        <v>0</v>
      </c>
      <c r="J295" s="133">
        <f>H295-I295</f>
        <v>928423</v>
      </c>
      <c r="K295" s="165" t="s">
        <v>268</v>
      </c>
      <c r="L295" s="255" t="s">
        <v>1034</v>
      </c>
    </row>
    <row r="296" spans="1:12" s="162" customFormat="1" ht="57.75" customHeight="1">
      <c r="A296" s="244">
        <v>7</v>
      </c>
      <c r="B296" s="249" t="s">
        <v>462</v>
      </c>
      <c r="C296" s="244" t="s">
        <v>1051</v>
      </c>
      <c r="D296" s="248" t="s">
        <v>1047</v>
      </c>
      <c r="E296" s="257">
        <v>42316</v>
      </c>
      <c r="F296" s="220" t="s">
        <v>113</v>
      </c>
      <c r="G296" s="159" t="s">
        <v>1052</v>
      </c>
      <c r="H296" s="133">
        <v>932393</v>
      </c>
      <c r="I296" s="133">
        <v>55000</v>
      </c>
      <c r="J296" s="133">
        <f t="shared" si="9"/>
        <v>877393</v>
      </c>
      <c r="K296" s="165" t="s">
        <v>264</v>
      </c>
      <c r="L296" s="159" t="s">
        <v>1053</v>
      </c>
    </row>
    <row r="297" spans="1:12" s="158" customFormat="1" ht="57.75" customHeight="1">
      <c r="A297" s="181" t="s">
        <v>1071</v>
      </c>
      <c r="B297" s="182" t="s">
        <v>1072</v>
      </c>
      <c r="C297" s="183"/>
      <c r="D297" s="184"/>
      <c r="E297" s="185"/>
      <c r="F297" s="91"/>
      <c r="G297" s="184"/>
      <c r="H297" s="186"/>
      <c r="I297" s="186"/>
      <c r="J297" s="186"/>
      <c r="K297" s="187"/>
      <c r="L297" s="188"/>
    </row>
    <row r="298" spans="1:12" s="162" customFormat="1" ht="57.75" customHeight="1">
      <c r="A298" s="215">
        <v>1</v>
      </c>
      <c r="B298" s="159" t="s">
        <v>1056</v>
      </c>
      <c r="C298" s="164">
        <v>40704</v>
      </c>
      <c r="D298" s="159">
        <v>17</v>
      </c>
      <c r="E298" s="164">
        <v>40819</v>
      </c>
      <c r="F298" s="75" t="s">
        <v>277</v>
      </c>
      <c r="G298" s="258" t="s">
        <v>1057</v>
      </c>
      <c r="H298" s="133">
        <v>65439</v>
      </c>
      <c r="I298" s="259">
        <v>15000</v>
      </c>
      <c r="J298" s="133">
        <f>H298-I298</f>
        <v>50439</v>
      </c>
      <c r="K298" s="260" t="s">
        <v>264</v>
      </c>
      <c r="L298" s="159" t="s">
        <v>1058</v>
      </c>
    </row>
    <row r="299" spans="1:12" s="162" customFormat="1" ht="57.75" customHeight="1">
      <c r="A299" s="215">
        <v>2</v>
      </c>
      <c r="B299" s="159" t="s">
        <v>1059</v>
      </c>
      <c r="C299" s="164">
        <v>41369</v>
      </c>
      <c r="D299" s="159">
        <v>133</v>
      </c>
      <c r="E299" s="164">
        <v>42010</v>
      </c>
      <c r="F299" s="75" t="s">
        <v>109</v>
      </c>
      <c r="G299" s="258" t="s">
        <v>1060</v>
      </c>
      <c r="H299" s="133">
        <v>5729619</v>
      </c>
      <c r="I299" s="133">
        <v>500000</v>
      </c>
      <c r="J299" s="133">
        <f>H299-I299</f>
        <v>5229619</v>
      </c>
      <c r="K299" s="260" t="s">
        <v>264</v>
      </c>
      <c r="L299" s="159" t="s">
        <v>1061</v>
      </c>
    </row>
    <row r="300" spans="1:12" s="162" customFormat="1" ht="57.75" customHeight="1">
      <c r="A300" s="215">
        <v>3</v>
      </c>
      <c r="B300" s="159" t="s">
        <v>1062</v>
      </c>
      <c r="C300" s="164">
        <v>41688</v>
      </c>
      <c r="D300" s="159">
        <v>46</v>
      </c>
      <c r="E300" s="164">
        <v>41922</v>
      </c>
      <c r="F300" s="75" t="s">
        <v>276</v>
      </c>
      <c r="G300" s="258" t="s">
        <v>1063</v>
      </c>
      <c r="H300" s="133">
        <v>665691</v>
      </c>
      <c r="I300" s="261"/>
      <c r="J300" s="133">
        <f>H300-I300</f>
        <v>665691</v>
      </c>
      <c r="K300" s="260" t="s">
        <v>264</v>
      </c>
      <c r="L300" s="159" t="s">
        <v>1064</v>
      </c>
    </row>
    <row r="301" spans="1:12" s="162" customFormat="1" ht="57.75" customHeight="1">
      <c r="A301" s="215">
        <v>4</v>
      </c>
      <c r="B301" s="159" t="s">
        <v>1065</v>
      </c>
      <c r="C301" s="164">
        <v>42130</v>
      </c>
      <c r="D301" s="159">
        <v>270</v>
      </c>
      <c r="E301" s="164">
        <v>42177</v>
      </c>
      <c r="F301" s="75" t="s">
        <v>88</v>
      </c>
      <c r="G301" s="159" t="s">
        <v>1066</v>
      </c>
      <c r="H301" s="159">
        <v>633764</v>
      </c>
      <c r="I301" s="133">
        <v>368987</v>
      </c>
      <c r="J301" s="133">
        <f>H301-I301</f>
        <v>264777</v>
      </c>
      <c r="K301" s="260" t="s">
        <v>264</v>
      </c>
      <c r="L301" s="159" t="s">
        <v>1067</v>
      </c>
    </row>
    <row r="302" spans="1:12" s="162" customFormat="1" ht="57.75" customHeight="1">
      <c r="A302" s="262">
        <v>5</v>
      </c>
      <c r="B302" s="159" t="s">
        <v>1068</v>
      </c>
      <c r="C302" s="263">
        <v>42270</v>
      </c>
      <c r="D302" s="244">
        <v>62</v>
      </c>
      <c r="E302" s="263">
        <v>42320</v>
      </c>
      <c r="F302" s="75" t="s">
        <v>109</v>
      </c>
      <c r="G302" s="159" t="s">
        <v>1069</v>
      </c>
      <c r="H302" s="244">
        <v>158000</v>
      </c>
      <c r="I302" s="264"/>
      <c r="J302" s="133">
        <f>H302-I302</f>
        <v>158000</v>
      </c>
      <c r="K302" s="260" t="s">
        <v>264</v>
      </c>
      <c r="L302" s="159" t="s">
        <v>1070</v>
      </c>
    </row>
    <row r="303" spans="1:12" s="162" customFormat="1" ht="57.75" customHeight="1">
      <c r="A303" s="265" t="s">
        <v>1105</v>
      </c>
      <c r="B303" s="266" t="s">
        <v>1106</v>
      </c>
      <c r="C303" s="267"/>
      <c r="D303" s="192"/>
      <c r="E303" s="213"/>
      <c r="F303" s="94"/>
      <c r="G303" s="192"/>
      <c r="H303" s="195"/>
      <c r="I303" s="195"/>
      <c r="J303" s="195"/>
      <c r="K303" s="268"/>
      <c r="L303" s="214"/>
    </row>
    <row r="304" spans="1:12" s="162" customFormat="1" ht="57.75" customHeight="1">
      <c r="A304" s="198">
        <v>1</v>
      </c>
      <c r="B304" s="199" t="s">
        <v>10</v>
      </c>
      <c r="C304" s="200">
        <v>41486</v>
      </c>
      <c r="D304" s="136" t="s">
        <v>1073</v>
      </c>
      <c r="E304" s="115">
        <v>41642</v>
      </c>
      <c r="F304" s="75" t="s">
        <v>113</v>
      </c>
      <c r="G304" s="201" t="s">
        <v>1074</v>
      </c>
      <c r="H304" s="202">
        <v>463901</v>
      </c>
      <c r="I304" s="202">
        <v>38000</v>
      </c>
      <c r="J304" s="174">
        <v>425901</v>
      </c>
      <c r="K304" s="114" t="s">
        <v>264</v>
      </c>
      <c r="L304" s="160" t="s">
        <v>1075</v>
      </c>
    </row>
    <row r="305" spans="1:12" s="162" customFormat="1" ht="57.75" customHeight="1">
      <c r="A305" s="198">
        <v>2</v>
      </c>
      <c r="B305" s="199" t="s">
        <v>12</v>
      </c>
      <c r="C305" s="200">
        <v>42153</v>
      </c>
      <c r="D305" s="136" t="s">
        <v>1076</v>
      </c>
      <c r="E305" s="115">
        <v>42170</v>
      </c>
      <c r="F305" s="75" t="s">
        <v>109</v>
      </c>
      <c r="G305" s="201" t="s">
        <v>1077</v>
      </c>
      <c r="H305" s="202">
        <v>4759227</v>
      </c>
      <c r="I305" s="202">
        <v>876985</v>
      </c>
      <c r="J305" s="174">
        <v>3882242</v>
      </c>
      <c r="K305" s="114" t="s">
        <v>384</v>
      </c>
      <c r="L305" s="160" t="s">
        <v>1078</v>
      </c>
    </row>
    <row r="306" spans="1:12" s="162" customFormat="1" ht="57.75" customHeight="1">
      <c r="A306" s="198">
        <v>3</v>
      </c>
      <c r="B306" s="199" t="s">
        <v>12</v>
      </c>
      <c r="C306" s="200">
        <v>41135</v>
      </c>
      <c r="D306" s="136" t="s">
        <v>1079</v>
      </c>
      <c r="E306" s="115">
        <v>41415</v>
      </c>
      <c r="F306" s="75" t="s">
        <v>107</v>
      </c>
      <c r="G306" s="201" t="s">
        <v>1080</v>
      </c>
      <c r="H306" s="202">
        <v>11255019</v>
      </c>
      <c r="I306" s="202">
        <v>0</v>
      </c>
      <c r="J306" s="174">
        <v>11255019</v>
      </c>
      <c r="K306" s="114" t="s">
        <v>267</v>
      </c>
      <c r="L306" s="160" t="s">
        <v>1081</v>
      </c>
    </row>
    <row r="307" spans="1:12" s="162" customFormat="1" ht="57.75" customHeight="1">
      <c r="A307" s="198">
        <v>4</v>
      </c>
      <c r="B307" s="199" t="s">
        <v>10</v>
      </c>
      <c r="C307" s="200">
        <v>41676</v>
      </c>
      <c r="D307" s="136" t="s">
        <v>473</v>
      </c>
      <c r="E307" s="115">
        <v>41925</v>
      </c>
      <c r="F307" s="75" t="s">
        <v>107</v>
      </c>
      <c r="G307" s="201" t="s">
        <v>1082</v>
      </c>
      <c r="H307" s="202">
        <v>9906844</v>
      </c>
      <c r="I307" s="202">
        <v>0</v>
      </c>
      <c r="J307" s="174">
        <v>9906844</v>
      </c>
      <c r="K307" s="114" t="s">
        <v>264</v>
      </c>
      <c r="L307" s="160" t="s">
        <v>1075</v>
      </c>
    </row>
    <row r="308" spans="1:12" s="162" customFormat="1" ht="57.75" customHeight="1">
      <c r="A308" s="198">
        <v>5</v>
      </c>
      <c r="B308" s="199" t="s">
        <v>10</v>
      </c>
      <c r="C308" s="200">
        <v>41667</v>
      </c>
      <c r="D308" s="136" t="s">
        <v>1083</v>
      </c>
      <c r="E308" s="115">
        <v>41842</v>
      </c>
      <c r="F308" s="75" t="s">
        <v>107</v>
      </c>
      <c r="G308" s="201" t="s">
        <v>1084</v>
      </c>
      <c r="H308" s="202">
        <v>2254720</v>
      </c>
      <c r="I308" s="202">
        <v>0</v>
      </c>
      <c r="J308" s="174">
        <v>2254720</v>
      </c>
      <c r="K308" s="114" t="s">
        <v>264</v>
      </c>
      <c r="L308" s="160" t="s">
        <v>1075</v>
      </c>
    </row>
    <row r="309" spans="1:12" s="162" customFormat="1" ht="57.75" customHeight="1">
      <c r="A309" s="198">
        <v>6</v>
      </c>
      <c r="B309" s="199" t="s">
        <v>1085</v>
      </c>
      <c r="C309" s="200">
        <v>42116</v>
      </c>
      <c r="D309" s="136" t="s">
        <v>1086</v>
      </c>
      <c r="E309" s="115">
        <v>42165</v>
      </c>
      <c r="F309" s="75" t="s">
        <v>104</v>
      </c>
      <c r="G309" s="201" t="s">
        <v>1087</v>
      </c>
      <c r="H309" s="202">
        <v>3465770</v>
      </c>
      <c r="I309" s="202"/>
      <c r="J309" s="174">
        <v>3465770</v>
      </c>
      <c r="K309" s="114" t="s">
        <v>264</v>
      </c>
      <c r="L309" s="160" t="s">
        <v>1075</v>
      </c>
    </row>
    <row r="310" spans="1:12" s="162" customFormat="1" ht="57.75" customHeight="1">
      <c r="A310" s="198">
        <v>7</v>
      </c>
      <c r="B310" s="199" t="s">
        <v>1085</v>
      </c>
      <c r="C310" s="200">
        <v>42025</v>
      </c>
      <c r="D310" s="136" t="s">
        <v>1088</v>
      </c>
      <c r="E310" s="115">
        <v>42159</v>
      </c>
      <c r="F310" s="75" t="s">
        <v>113</v>
      </c>
      <c r="G310" s="201" t="s">
        <v>1089</v>
      </c>
      <c r="H310" s="202">
        <v>8451851</v>
      </c>
      <c r="I310" s="202"/>
      <c r="J310" s="174">
        <v>8451851</v>
      </c>
      <c r="K310" s="114" t="s">
        <v>264</v>
      </c>
      <c r="L310" s="160" t="s">
        <v>1075</v>
      </c>
    </row>
    <row r="311" spans="1:12" s="162" customFormat="1" ht="57.75" customHeight="1">
      <c r="A311" s="198">
        <v>8</v>
      </c>
      <c r="B311" s="199" t="s">
        <v>11</v>
      </c>
      <c r="C311" s="200">
        <v>41912</v>
      </c>
      <c r="D311" s="136" t="s">
        <v>569</v>
      </c>
      <c r="E311" s="115">
        <v>42199</v>
      </c>
      <c r="F311" s="75" t="s">
        <v>111</v>
      </c>
      <c r="G311" s="201" t="s">
        <v>1090</v>
      </c>
      <c r="H311" s="202">
        <v>116237000</v>
      </c>
      <c r="I311" s="202"/>
      <c r="J311" s="174">
        <v>116237000</v>
      </c>
      <c r="K311" s="114" t="s">
        <v>264</v>
      </c>
      <c r="L311" s="160" t="s">
        <v>1075</v>
      </c>
    </row>
    <row r="312" spans="1:12" s="162" customFormat="1" ht="57.75" customHeight="1">
      <c r="A312" s="198">
        <v>9</v>
      </c>
      <c r="B312" s="199" t="s">
        <v>10</v>
      </c>
      <c r="C312" s="200">
        <v>42041</v>
      </c>
      <c r="D312" s="136" t="s">
        <v>1091</v>
      </c>
      <c r="E312" s="115">
        <v>42170</v>
      </c>
      <c r="F312" s="75" t="s">
        <v>280</v>
      </c>
      <c r="G312" s="201" t="s">
        <v>1092</v>
      </c>
      <c r="H312" s="202">
        <v>1553282</v>
      </c>
      <c r="I312" s="202"/>
      <c r="J312" s="174">
        <v>1553282</v>
      </c>
      <c r="K312" s="114" t="s">
        <v>264</v>
      </c>
      <c r="L312" s="160" t="s">
        <v>1075</v>
      </c>
    </row>
    <row r="313" spans="1:12" s="162" customFormat="1" ht="57.75" customHeight="1">
      <c r="A313" s="198">
        <v>10</v>
      </c>
      <c r="B313" s="199" t="s">
        <v>11</v>
      </c>
      <c r="C313" s="200">
        <v>42144</v>
      </c>
      <c r="D313" s="136" t="s">
        <v>1093</v>
      </c>
      <c r="E313" s="115">
        <v>42189</v>
      </c>
      <c r="F313" s="75" t="s">
        <v>280</v>
      </c>
      <c r="G313" s="201" t="s">
        <v>1094</v>
      </c>
      <c r="H313" s="202">
        <v>505643</v>
      </c>
      <c r="I313" s="202"/>
      <c r="J313" s="174">
        <v>505643</v>
      </c>
      <c r="K313" s="114" t="s">
        <v>264</v>
      </c>
      <c r="L313" s="160" t="s">
        <v>1075</v>
      </c>
    </row>
    <row r="314" spans="1:12" s="162" customFormat="1" ht="57.75" customHeight="1">
      <c r="A314" s="198">
        <v>11</v>
      </c>
      <c r="B314" s="199" t="s">
        <v>21</v>
      </c>
      <c r="C314" s="200">
        <v>41908</v>
      </c>
      <c r="D314" s="136" t="s">
        <v>1095</v>
      </c>
      <c r="E314" s="115">
        <v>42101</v>
      </c>
      <c r="F314" s="75" t="s">
        <v>108</v>
      </c>
      <c r="G314" s="201" t="s">
        <v>1096</v>
      </c>
      <c r="H314" s="202">
        <v>662713</v>
      </c>
      <c r="I314" s="202">
        <v>0</v>
      </c>
      <c r="J314" s="174">
        <v>662713</v>
      </c>
      <c r="K314" s="114" t="s">
        <v>264</v>
      </c>
      <c r="L314" s="160" t="s">
        <v>1075</v>
      </c>
    </row>
    <row r="315" spans="1:12" s="162" customFormat="1" ht="57.75" customHeight="1">
      <c r="A315" s="198">
        <v>12</v>
      </c>
      <c r="B315" s="199" t="s">
        <v>15</v>
      </c>
      <c r="C315" s="200">
        <v>41845</v>
      </c>
      <c r="D315" s="136" t="s">
        <v>1097</v>
      </c>
      <c r="E315" s="115">
        <v>42305</v>
      </c>
      <c r="F315" s="75" t="s">
        <v>89</v>
      </c>
      <c r="G315" s="201" t="s">
        <v>1098</v>
      </c>
      <c r="H315" s="202">
        <v>1445507</v>
      </c>
      <c r="I315" s="202">
        <v>0</v>
      </c>
      <c r="J315" s="174">
        <v>1445507</v>
      </c>
      <c r="K315" s="114" t="s">
        <v>264</v>
      </c>
      <c r="L315" s="160" t="s">
        <v>1075</v>
      </c>
    </row>
    <row r="316" spans="1:12" s="162" customFormat="1" ht="57.75" customHeight="1">
      <c r="A316" s="198">
        <v>13</v>
      </c>
      <c r="B316" s="199" t="s">
        <v>1085</v>
      </c>
      <c r="C316" s="200">
        <v>42074</v>
      </c>
      <c r="D316" s="136" t="s">
        <v>1099</v>
      </c>
      <c r="E316" s="115">
        <v>42374</v>
      </c>
      <c r="F316" s="75" t="s">
        <v>113</v>
      </c>
      <c r="G316" s="201" t="s">
        <v>1100</v>
      </c>
      <c r="H316" s="202">
        <v>2320116</v>
      </c>
      <c r="I316" s="202">
        <v>0</v>
      </c>
      <c r="J316" s="174">
        <v>2320116</v>
      </c>
      <c r="K316" s="114" t="s">
        <v>264</v>
      </c>
      <c r="L316" s="160" t="s">
        <v>1075</v>
      </c>
    </row>
    <row r="317" spans="1:12" s="162" customFormat="1" ht="57.75" customHeight="1">
      <c r="A317" s="198">
        <v>14</v>
      </c>
      <c r="B317" s="199" t="s">
        <v>12</v>
      </c>
      <c r="C317" s="200">
        <v>42257</v>
      </c>
      <c r="D317" s="136" t="s">
        <v>1101</v>
      </c>
      <c r="E317" s="115">
        <v>42445</v>
      </c>
      <c r="F317" s="75" t="s">
        <v>279</v>
      </c>
      <c r="G317" s="201" t="s">
        <v>1102</v>
      </c>
      <c r="H317" s="202">
        <v>1779424</v>
      </c>
      <c r="I317" s="202">
        <v>0</v>
      </c>
      <c r="J317" s="174">
        <v>1779424</v>
      </c>
      <c r="K317" s="114" t="s">
        <v>264</v>
      </c>
      <c r="L317" s="160" t="s">
        <v>1075</v>
      </c>
    </row>
    <row r="318" spans="1:12" s="162" customFormat="1" ht="57.75" customHeight="1">
      <c r="A318" s="198">
        <v>15</v>
      </c>
      <c r="B318" s="199" t="s">
        <v>1103</v>
      </c>
      <c r="C318" s="200">
        <v>42224</v>
      </c>
      <c r="D318" s="136" t="s">
        <v>914</v>
      </c>
      <c r="E318" s="115">
        <v>42444</v>
      </c>
      <c r="F318" s="75" t="s">
        <v>109</v>
      </c>
      <c r="G318" s="201" t="s">
        <v>1104</v>
      </c>
      <c r="H318" s="202">
        <v>190701</v>
      </c>
      <c r="I318" s="202">
        <v>0</v>
      </c>
      <c r="J318" s="174">
        <v>190701</v>
      </c>
      <c r="K318" s="114" t="s">
        <v>264</v>
      </c>
      <c r="L318" s="160" t="s">
        <v>1075</v>
      </c>
    </row>
    <row r="319" spans="1:12" s="158" customFormat="1" ht="33.75" customHeight="1">
      <c r="A319" s="181" t="s">
        <v>1143</v>
      </c>
      <c r="B319" s="182" t="s">
        <v>1144</v>
      </c>
      <c r="C319" s="183"/>
      <c r="D319" s="184"/>
      <c r="E319" s="185"/>
      <c r="F319" s="91"/>
      <c r="G319" s="184"/>
      <c r="H319" s="186"/>
      <c r="I319" s="186"/>
      <c r="J319" s="186"/>
      <c r="K319" s="187"/>
      <c r="L319" s="188"/>
    </row>
    <row r="320" spans="1:12" s="162" customFormat="1" ht="57.75" customHeight="1">
      <c r="A320" s="215">
        <v>1</v>
      </c>
      <c r="B320" s="269" t="s">
        <v>1107</v>
      </c>
      <c r="C320" s="164">
        <v>41604</v>
      </c>
      <c r="D320" s="170" t="s">
        <v>1108</v>
      </c>
      <c r="E320" s="164">
        <v>41722</v>
      </c>
      <c r="F320" s="75" t="s">
        <v>113</v>
      </c>
      <c r="G320" s="161" t="s">
        <v>1109</v>
      </c>
      <c r="H320" s="270">
        <v>5647433</v>
      </c>
      <c r="I320" s="270">
        <v>0</v>
      </c>
      <c r="J320" s="271">
        <f>H320-I320</f>
        <v>5647433</v>
      </c>
      <c r="K320" s="272" t="s">
        <v>264</v>
      </c>
      <c r="L320" s="269" t="s">
        <v>1110</v>
      </c>
    </row>
    <row r="321" spans="1:12" s="162" customFormat="1" ht="57.75" customHeight="1">
      <c r="A321" s="215">
        <v>2</v>
      </c>
      <c r="B321" s="269" t="s">
        <v>1111</v>
      </c>
      <c r="C321" s="164">
        <v>41689</v>
      </c>
      <c r="D321" s="170" t="s">
        <v>1112</v>
      </c>
      <c r="E321" s="164">
        <v>41750</v>
      </c>
      <c r="F321" s="75" t="s">
        <v>113</v>
      </c>
      <c r="G321" s="161" t="s">
        <v>1113</v>
      </c>
      <c r="H321" s="270">
        <v>1072305</v>
      </c>
      <c r="I321" s="270">
        <v>0</v>
      </c>
      <c r="J321" s="271">
        <f aca="true" t="shared" si="10" ref="J321:J330">H321-I321</f>
        <v>1072305</v>
      </c>
      <c r="K321" s="272" t="s">
        <v>264</v>
      </c>
      <c r="L321" s="269" t="s">
        <v>1114</v>
      </c>
    </row>
    <row r="322" spans="1:12" s="162" customFormat="1" ht="57.75" customHeight="1">
      <c r="A322" s="215">
        <v>3</v>
      </c>
      <c r="B322" s="269" t="s">
        <v>1115</v>
      </c>
      <c r="C322" s="164">
        <v>41689</v>
      </c>
      <c r="D322" s="170" t="s">
        <v>1116</v>
      </c>
      <c r="E322" s="164">
        <v>41750</v>
      </c>
      <c r="F322" s="75" t="s">
        <v>113</v>
      </c>
      <c r="G322" s="161" t="s">
        <v>1117</v>
      </c>
      <c r="H322" s="270">
        <v>1999000</v>
      </c>
      <c r="I322" s="270">
        <v>1999000</v>
      </c>
      <c r="J322" s="271">
        <f t="shared" si="10"/>
        <v>0</v>
      </c>
      <c r="K322" s="272" t="s">
        <v>272</v>
      </c>
      <c r="L322" s="269" t="s">
        <v>1118</v>
      </c>
    </row>
    <row r="323" spans="1:12" s="162" customFormat="1" ht="57.75" customHeight="1">
      <c r="A323" s="215">
        <v>4</v>
      </c>
      <c r="B323" s="273" t="s">
        <v>1119</v>
      </c>
      <c r="C323" s="164">
        <v>41809</v>
      </c>
      <c r="D323" s="159">
        <v>57</v>
      </c>
      <c r="E323" s="164">
        <v>42023</v>
      </c>
      <c r="F323" s="75" t="s">
        <v>113</v>
      </c>
      <c r="G323" s="258" t="s">
        <v>1120</v>
      </c>
      <c r="H323" s="270">
        <v>3616957</v>
      </c>
      <c r="I323" s="270">
        <v>0</v>
      </c>
      <c r="J323" s="271">
        <f t="shared" si="10"/>
        <v>3616957</v>
      </c>
      <c r="K323" s="272" t="s">
        <v>264</v>
      </c>
      <c r="L323" s="273" t="s">
        <v>1121</v>
      </c>
    </row>
    <row r="324" spans="1:12" s="162" customFormat="1" ht="57.75" customHeight="1">
      <c r="A324" s="262">
        <v>5</v>
      </c>
      <c r="B324" s="274" t="s">
        <v>1122</v>
      </c>
      <c r="C324" s="164">
        <v>41845</v>
      </c>
      <c r="D324" s="170" t="s">
        <v>1123</v>
      </c>
      <c r="E324" s="275">
        <v>41656</v>
      </c>
      <c r="F324" s="75" t="s">
        <v>277</v>
      </c>
      <c r="G324" s="269" t="s">
        <v>1124</v>
      </c>
      <c r="H324" s="270">
        <v>866269</v>
      </c>
      <c r="I324" s="270"/>
      <c r="J324" s="271">
        <f t="shared" si="10"/>
        <v>866269</v>
      </c>
      <c r="K324" s="260" t="s">
        <v>264</v>
      </c>
      <c r="L324" s="161" t="s">
        <v>1125</v>
      </c>
    </row>
    <row r="325" spans="1:12" s="162" customFormat="1" ht="57.75" customHeight="1">
      <c r="A325" s="215">
        <v>6</v>
      </c>
      <c r="B325" s="159" t="s">
        <v>1126</v>
      </c>
      <c r="C325" s="164">
        <v>41628</v>
      </c>
      <c r="D325" s="159">
        <v>75</v>
      </c>
      <c r="E325" s="164">
        <v>41716</v>
      </c>
      <c r="F325" s="75" t="s">
        <v>113</v>
      </c>
      <c r="G325" s="273" t="s">
        <v>1127</v>
      </c>
      <c r="H325" s="270">
        <v>1896766</v>
      </c>
      <c r="I325" s="270">
        <v>1188000</v>
      </c>
      <c r="J325" s="271">
        <f t="shared" si="10"/>
        <v>708766</v>
      </c>
      <c r="K325" s="272" t="s">
        <v>264</v>
      </c>
      <c r="L325" s="258" t="s">
        <v>1128</v>
      </c>
    </row>
    <row r="326" spans="1:12" s="162" customFormat="1" ht="57.75" customHeight="1">
      <c r="A326" s="215">
        <v>7</v>
      </c>
      <c r="B326" s="159" t="s">
        <v>1129</v>
      </c>
      <c r="C326" s="164">
        <v>41507</v>
      </c>
      <c r="D326" s="159">
        <v>26</v>
      </c>
      <c r="E326" s="164">
        <v>41597</v>
      </c>
      <c r="F326" s="75" t="s">
        <v>113</v>
      </c>
      <c r="G326" s="273" t="s">
        <v>1130</v>
      </c>
      <c r="H326" s="270">
        <v>924096</v>
      </c>
      <c r="I326" s="270">
        <v>219000</v>
      </c>
      <c r="J326" s="271">
        <f t="shared" si="10"/>
        <v>705096</v>
      </c>
      <c r="K326" s="272" t="s">
        <v>264</v>
      </c>
      <c r="L326" s="258" t="s">
        <v>1131</v>
      </c>
    </row>
    <row r="327" spans="1:12" s="162" customFormat="1" ht="57.75" customHeight="1">
      <c r="A327" s="276">
        <v>8</v>
      </c>
      <c r="B327" s="159" t="s">
        <v>1132</v>
      </c>
      <c r="C327" s="164">
        <v>41663</v>
      </c>
      <c r="D327" s="159">
        <v>130</v>
      </c>
      <c r="E327" s="164">
        <v>41803</v>
      </c>
      <c r="F327" s="125" t="s">
        <v>124</v>
      </c>
      <c r="G327" s="273" t="s">
        <v>1133</v>
      </c>
      <c r="H327" s="270">
        <v>246535</v>
      </c>
      <c r="I327" s="270">
        <v>13000</v>
      </c>
      <c r="J327" s="271">
        <f t="shared" si="10"/>
        <v>233535</v>
      </c>
      <c r="K327" s="277" t="s">
        <v>264</v>
      </c>
      <c r="L327" s="258" t="s">
        <v>1134</v>
      </c>
    </row>
    <row r="328" spans="1:12" s="162" customFormat="1" ht="57.75" customHeight="1">
      <c r="A328" s="176">
        <v>9</v>
      </c>
      <c r="B328" s="159" t="s">
        <v>1111</v>
      </c>
      <c r="C328" s="164">
        <v>41388</v>
      </c>
      <c r="D328" s="159">
        <v>120</v>
      </c>
      <c r="E328" s="164">
        <v>41431</v>
      </c>
      <c r="F328" s="75" t="s">
        <v>113</v>
      </c>
      <c r="G328" s="273" t="s">
        <v>1135</v>
      </c>
      <c r="H328" s="270">
        <v>3400284</v>
      </c>
      <c r="I328" s="270">
        <v>0</v>
      </c>
      <c r="J328" s="271">
        <f t="shared" si="10"/>
        <v>3400284</v>
      </c>
      <c r="K328" s="260" t="s">
        <v>264</v>
      </c>
      <c r="L328" s="258" t="s">
        <v>1136</v>
      </c>
    </row>
    <row r="329" spans="1:12" s="162" customFormat="1" ht="57.75" customHeight="1">
      <c r="A329" s="176">
        <v>10</v>
      </c>
      <c r="B329" s="159" t="s">
        <v>1137</v>
      </c>
      <c r="C329" s="164">
        <v>41793</v>
      </c>
      <c r="D329" s="159">
        <v>166</v>
      </c>
      <c r="E329" s="164">
        <v>41856</v>
      </c>
      <c r="F329" s="75" t="s">
        <v>113</v>
      </c>
      <c r="G329" s="273" t="s">
        <v>1138</v>
      </c>
      <c r="H329" s="270">
        <v>560797</v>
      </c>
      <c r="I329" s="270">
        <v>50000</v>
      </c>
      <c r="J329" s="271">
        <f t="shared" si="10"/>
        <v>510797</v>
      </c>
      <c r="K329" s="260" t="s">
        <v>264</v>
      </c>
      <c r="L329" s="258" t="s">
        <v>1139</v>
      </c>
    </row>
    <row r="330" spans="1:12" s="162" customFormat="1" ht="57.75" customHeight="1">
      <c r="A330" s="278">
        <v>11</v>
      </c>
      <c r="B330" s="159" t="s">
        <v>1140</v>
      </c>
      <c r="C330" s="164">
        <v>41470</v>
      </c>
      <c r="D330" s="159">
        <v>164</v>
      </c>
      <c r="E330" s="164">
        <v>41502</v>
      </c>
      <c r="F330" s="75" t="s">
        <v>113</v>
      </c>
      <c r="G330" s="273" t="s">
        <v>1141</v>
      </c>
      <c r="H330" s="270">
        <v>564578</v>
      </c>
      <c r="I330" s="270">
        <v>93000</v>
      </c>
      <c r="J330" s="271">
        <f t="shared" si="10"/>
        <v>471578</v>
      </c>
      <c r="K330" s="260" t="s">
        <v>264</v>
      </c>
      <c r="L330" s="258" t="s">
        <v>1142</v>
      </c>
    </row>
    <row r="331" spans="1:12" s="158" customFormat="1" ht="36.75" customHeight="1">
      <c r="A331" s="181" t="s">
        <v>1145</v>
      </c>
      <c r="B331" s="182" t="s">
        <v>1148</v>
      </c>
      <c r="C331" s="183"/>
      <c r="D331" s="184"/>
      <c r="E331" s="185"/>
      <c r="F331" s="91"/>
      <c r="G331" s="184"/>
      <c r="H331" s="186"/>
      <c r="I331" s="186"/>
      <c r="J331" s="186"/>
      <c r="K331" s="187"/>
      <c r="L331" s="188"/>
    </row>
    <row r="332" spans="1:12" s="162" customFormat="1" ht="57.75" customHeight="1">
      <c r="A332" s="265">
        <v>1</v>
      </c>
      <c r="B332" s="170" t="s">
        <v>711</v>
      </c>
      <c r="C332" s="164">
        <v>42072</v>
      </c>
      <c r="D332" s="170" t="s">
        <v>1149</v>
      </c>
      <c r="E332" s="164">
        <v>42446</v>
      </c>
      <c r="F332" s="114" t="s">
        <v>1150</v>
      </c>
      <c r="G332" s="161" t="s">
        <v>1151</v>
      </c>
      <c r="H332" s="279">
        <v>4545366</v>
      </c>
      <c r="I332" s="279">
        <v>0</v>
      </c>
      <c r="J332" s="280">
        <f>H332-I332</f>
        <v>4545366</v>
      </c>
      <c r="K332" s="268" t="s">
        <v>264</v>
      </c>
      <c r="L332" s="214" t="s">
        <v>1152</v>
      </c>
    </row>
    <row r="333" spans="1:12" s="158" customFormat="1" ht="33" customHeight="1">
      <c r="A333" s="181" t="s">
        <v>1147</v>
      </c>
      <c r="B333" s="281" t="s">
        <v>1146</v>
      </c>
      <c r="C333" s="282"/>
      <c r="D333" s="281"/>
      <c r="E333" s="282"/>
      <c r="F333" s="210"/>
      <c r="G333" s="210"/>
      <c r="H333" s="283"/>
      <c r="I333" s="283"/>
      <c r="J333" s="284"/>
      <c r="K333" s="285"/>
      <c r="L333" s="188"/>
    </row>
    <row r="334" spans="1:12" s="162" customFormat="1" ht="57.75" customHeight="1">
      <c r="A334" s="286">
        <v>1</v>
      </c>
      <c r="B334" s="287">
        <v>3</v>
      </c>
      <c r="C334" s="96">
        <v>41815</v>
      </c>
      <c r="D334" s="97">
        <v>112</v>
      </c>
      <c r="E334" s="96">
        <v>41925</v>
      </c>
      <c r="F334" s="226" t="s">
        <v>111</v>
      </c>
      <c r="G334" s="97" t="s">
        <v>1153</v>
      </c>
      <c r="H334" s="288">
        <v>25181151</v>
      </c>
      <c r="I334" s="131">
        <v>0</v>
      </c>
      <c r="J334" s="127">
        <f>H334-I334</f>
        <v>25181151</v>
      </c>
      <c r="K334" s="289" t="s">
        <v>264</v>
      </c>
      <c r="L334" s="97" t="s">
        <v>1064</v>
      </c>
    </row>
    <row r="335" spans="1:12" s="162" customFormat="1" ht="57.75" customHeight="1">
      <c r="A335" s="286">
        <v>2</v>
      </c>
      <c r="B335" s="287">
        <v>4</v>
      </c>
      <c r="C335" s="96">
        <v>41479</v>
      </c>
      <c r="D335" s="97">
        <v>24</v>
      </c>
      <c r="E335" s="96">
        <v>41562</v>
      </c>
      <c r="F335" s="226" t="s">
        <v>111</v>
      </c>
      <c r="G335" s="97" t="s">
        <v>1154</v>
      </c>
      <c r="H335" s="288">
        <v>56757584</v>
      </c>
      <c r="I335" s="131">
        <v>403766</v>
      </c>
      <c r="J335" s="127">
        <f>H335-I335</f>
        <v>56353818</v>
      </c>
      <c r="K335" s="236" t="s">
        <v>264</v>
      </c>
      <c r="L335" s="97" t="s">
        <v>1155</v>
      </c>
    </row>
    <row r="336" spans="1:12" s="162" customFormat="1" ht="57.75" customHeight="1">
      <c r="A336" s="286">
        <v>3</v>
      </c>
      <c r="B336" s="287">
        <v>2</v>
      </c>
      <c r="C336" s="290">
        <v>41408</v>
      </c>
      <c r="D336" s="97">
        <v>14</v>
      </c>
      <c r="E336" s="96">
        <v>41481</v>
      </c>
      <c r="F336" s="226" t="s">
        <v>111</v>
      </c>
      <c r="G336" s="291" t="s">
        <v>1156</v>
      </c>
      <c r="H336" s="292">
        <v>6150000</v>
      </c>
      <c r="I336" s="293">
        <v>2217000</v>
      </c>
      <c r="J336" s="294">
        <f>H336-I336</f>
        <v>3933000</v>
      </c>
      <c r="K336" s="295" t="s">
        <v>264</v>
      </c>
      <c r="L336" s="291" t="s">
        <v>1157</v>
      </c>
    </row>
    <row r="337" spans="1:12" s="162" customFormat="1" ht="57.75" customHeight="1">
      <c r="A337" s="286">
        <v>4</v>
      </c>
      <c r="B337" s="287">
        <v>2</v>
      </c>
      <c r="C337" s="290">
        <v>41409</v>
      </c>
      <c r="D337" s="97">
        <v>25</v>
      </c>
      <c r="E337" s="96">
        <v>41563</v>
      </c>
      <c r="F337" s="226" t="s">
        <v>343</v>
      </c>
      <c r="G337" s="291" t="s">
        <v>1156</v>
      </c>
      <c r="H337" s="296">
        <v>4809779</v>
      </c>
      <c r="I337" s="297"/>
      <c r="J337" s="294">
        <f>H337-I337</f>
        <v>4809779</v>
      </c>
      <c r="K337" s="295" t="s">
        <v>264</v>
      </c>
      <c r="L337" s="291" t="s">
        <v>1157</v>
      </c>
    </row>
    <row r="338" spans="1:12" s="162" customFormat="1" ht="57.75" customHeight="1">
      <c r="A338" s="286">
        <v>5</v>
      </c>
      <c r="B338" s="287">
        <v>3</v>
      </c>
      <c r="C338" s="96">
        <v>41766</v>
      </c>
      <c r="D338" s="97">
        <v>241</v>
      </c>
      <c r="E338" s="96">
        <v>42024</v>
      </c>
      <c r="F338" s="236" t="s">
        <v>101</v>
      </c>
      <c r="G338" s="97" t="s">
        <v>1158</v>
      </c>
      <c r="H338" s="288">
        <v>2669711</v>
      </c>
      <c r="I338" s="131">
        <v>0</v>
      </c>
      <c r="J338" s="127">
        <f>H338-I338</f>
        <v>2669711</v>
      </c>
      <c r="K338" s="236" t="s">
        <v>264</v>
      </c>
      <c r="L338" s="97" t="s">
        <v>1159</v>
      </c>
    </row>
    <row r="339" spans="1:12" s="162" customFormat="1" ht="57.75" customHeight="1">
      <c r="A339" s="286">
        <v>6</v>
      </c>
      <c r="B339" s="287">
        <v>2</v>
      </c>
      <c r="C339" s="96">
        <v>41226</v>
      </c>
      <c r="D339" s="97">
        <v>216</v>
      </c>
      <c r="E339" s="96">
        <v>41743</v>
      </c>
      <c r="F339" s="236" t="s">
        <v>101</v>
      </c>
      <c r="G339" s="97" t="s">
        <v>1160</v>
      </c>
      <c r="H339" s="288">
        <v>7846302</v>
      </c>
      <c r="I339" s="131">
        <v>0</v>
      </c>
      <c r="J339" s="127">
        <f aca="true" t="shared" si="11" ref="J339:J347">H339-I339</f>
        <v>7846302</v>
      </c>
      <c r="K339" s="236" t="s">
        <v>264</v>
      </c>
      <c r="L339" s="99" t="s">
        <v>1161</v>
      </c>
    </row>
    <row r="340" spans="1:12" s="162" customFormat="1" ht="57.75" customHeight="1">
      <c r="A340" s="286">
        <v>7</v>
      </c>
      <c r="B340" s="298">
        <v>2</v>
      </c>
      <c r="C340" s="119">
        <v>41866</v>
      </c>
      <c r="D340" s="108">
        <v>426</v>
      </c>
      <c r="E340" s="119">
        <v>42171</v>
      </c>
      <c r="F340" s="226" t="s">
        <v>276</v>
      </c>
      <c r="G340" s="108" t="s">
        <v>1162</v>
      </c>
      <c r="H340" s="127">
        <v>332186</v>
      </c>
      <c r="I340" s="108">
        <v>0</v>
      </c>
      <c r="J340" s="127">
        <f t="shared" si="11"/>
        <v>332186</v>
      </c>
      <c r="K340" s="299" t="s">
        <v>264</v>
      </c>
      <c r="L340" s="108" t="s">
        <v>1163</v>
      </c>
    </row>
    <row r="341" spans="1:12" s="162" customFormat="1" ht="57.75" customHeight="1">
      <c r="A341" s="286">
        <v>8</v>
      </c>
      <c r="B341" s="298">
        <v>1</v>
      </c>
      <c r="C341" s="119">
        <v>42019</v>
      </c>
      <c r="D341" s="108">
        <v>379</v>
      </c>
      <c r="E341" s="119">
        <v>42145</v>
      </c>
      <c r="F341" s="226" t="s">
        <v>113</v>
      </c>
      <c r="G341" s="108" t="s">
        <v>1164</v>
      </c>
      <c r="H341" s="127">
        <v>19650044</v>
      </c>
      <c r="I341" s="108">
        <v>0</v>
      </c>
      <c r="J341" s="127">
        <f t="shared" si="11"/>
        <v>19650044</v>
      </c>
      <c r="K341" s="300" t="s">
        <v>264</v>
      </c>
      <c r="L341" s="108" t="s">
        <v>1165</v>
      </c>
    </row>
    <row r="342" spans="1:12" s="162" customFormat="1" ht="57.75" customHeight="1">
      <c r="A342" s="286">
        <v>9</v>
      </c>
      <c r="B342" s="298">
        <v>1</v>
      </c>
      <c r="C342" s="119">
        <v>41800</v>
      </c>
      <c r="D342" s="108">
        <v>486</v>
      </c>
      <c r="E342" s="119">
        <v>42219</v>
      </c>
      <c r="F342" s="226" t="s">
        <v>94</v>
      </c>
      <c r="G342" s="108" t="s">
        <v>1166</v>
      </c>
      <c r="H342" s="127">
        <v>3389765</v>
      </c>
      <c r="I342" s="108"/>
      <c r="J342" s="127">
        <f t="shared" si="11"/>
        <v>3389765</v>
      </c>
      <c r="K342" s="300" t="s">
        <v>264</v>
      </c>
      <c r="L342" s="108" t="s">
        <v>1167</v>
      </c>
    </row>
    <row r="343" spans="1:12" s="162" customFormat="1" ht="57.75" customHeight="1">
      <c r="A343" s="286">
        <v>10</v>
      </c>
      <c r="B343" s="298">
        <v>3</v>
      </c>
      <c r="C343" s="119">
        <v>42145</v>
      </c>
      <c r="D343" s="108">
        <v>169</v>
      </c>
      <c r="E343" s="119">
        <v>42346</v>
      </c>
      <c r="F343" s="226" t="s">
        <v>89</v>
      </c>
      <c r="G343" s="108" t="s">
        <v>1166</v>
      </c>
      <c r="H343" s="127">
        <v>2421705</v>
      </c>
      <c r="I343" s="108"/>
      <c r="J343" s="127">
        <f>H343-I343</f>
        <v>2421705</v>
      </c>
      <c r="K343" s="300" t="s">
        <v>264</v>
      </c>
      <c r="L343" s="108" t="s">
        <v>1168</v>
      </c>
    </row>
    <row r="344" spans="1:12" s="162" customFormat="1" ht="57.75" customHeight="1">
      <c r="A344" s="286">
        <v>11</v>
      </c>
      <c r="B344" s="298">
        <v>4</v>
      </c>
      <c r="C344" s="119">
        <v>41873</v>
      </c>
      <c r="D344" s="108">
        <v>484</v>
      </c>
      <c r="E344" s="119">
        <v>42219</v>
      </c>
      <c r="F344" s="226" t="s">
        <v>1169</v>
      </c>
      <c r="G344" s="108" t="s">
        <v>1170</v>
      </c>
      <c r="H344" s="127">
        <v>1967388</v>
      </c>
      <c r="I344" s="108"/>
      <c r="J344" s="127">
        <f t="shared" si="11"/>
        <v>1967388</v>
      </c>
      <c r="K344" s="300" t="s">
        <v>264</v>
      </c>
      <c r="L344" s="108" t="s">
        <v>1167</v>
      </c>
    </row>
    <row r="345" spans="1:12" s="162" customFormat="1" ht="57.75" customHeight="1">
      <c r="A345" s="286">
        <v>12</v>
      </c>
      <c r="B345" s="298">
        <v>8</v>
      </c>
      <c r="C345" s="119">
        <v>41941</v>
      </c>
      <c r="D345" s="108">
        <v>485</v>
      </c>
      <c r="E345" s="119">
        <v>42219</v>
      </c>
      <c r="F345" s="226" t="s">
        <v>281</v>
      </c>
      <c r="G345" s="108" t="s">
        <v>1171</v>
      </c>
      <c r="H345" s="127">
        <v>13173808</v>
      </c>
      <c r="I345" s="108"/>
      <c r="J345" s="127">
        <f t="shared" si="11"/>
        <v>13173808</v>
      </c>
      <c r="K345" s="300" t="s">
        <v>264</v>
      </c>
      <c r="L345" s="108" t="s">
        <v>1167</v>
      </c>
    </row>
    <row r="346" spans="1:12" s="162" customFormat="1" ht="57.75" customHeight="1">
      <c r="A346" s="286">
        <v>13</v>
      </c>
      <c r="B346" s="298">
        <v>2</v>
      </c>
      <c r="C346" s="119">
        <v>42118</v>
      </c>
      <c r="D346" s="108">
        <v>43</v>
      </c>
      <c r="E346" s="119">
        <v>42310</v>
      </c>
      <c r="F346" s="226" t="s">
        <v>35</v>
      </c>
      <c r="G346" s="108" t="s">
        <v>1172</v>
      </c>
      <c r="H346" s="127">
        <v>4356088</v>
      </c>
      <c r="I346" s="108"/>
      <c r="J346" s="127">
        <f t="shared" si="11"/>
        <v>4356088</v>
      </c>
      <c r="K346" s="300" t="s">
        <v>264</v>
      </c>
      <c r="L346" s="108" t="s">
        <v>1173</v>
      </c>
    </row>
    <row r="347" spans="1:12" s="162" customFormat="1" ht="59.25" customHeight="1">
      <c r="A347" s="301">
        <v>14</v>
      </c>
      <c r="B347" s="298">
        <v>86</v>
      </c>
      <c r="C347" s="119">
        <v>41600</v>
      </c>
      <c r="D347" s="108">
        <v>147</v>
      </c>
      <c r="E347" s="119">
        <v>42319</v>
      </c>
      <c r="F347" s="226" t="s">
        <v>279</v>
      </c>
      <c r="G347" s="108" t="s">
        <v>1174</v>
      </c>
      <c r="H347" s="127">
        <v>423551</v>
      </c>
      <c r="I347" s="108"/>
      <c r="J347" s="127">
        <f t="shared" si="11"/>
        <v>423551</v>
      </c>
      <c r="K347" s="299" t="s">
        <v>264</v>
      </c>
      <c r="L347" s="108" t="s">
        <v>1175</v>
      </c>
    </row>
    <row r="348" spans="1:12" s="162" customFormat="1" ht="57.75" customHeight="1">
      <c r="A348" s="305" t="s">
        <v>1239</v>
      </c>
      <c r="B348" s="305"/>
      <c r="C348" s="305"/>
      <c r="D348" s="305"/>
      <c r="E348" s="305"/>
      <c r="F348" s="138"/>
      <c r="G348" s="139"/>
      <c r="H348" s="306" t="s">
        <v>1238</v>
      </c>
      <c r="I348" s="306"/>
      <c r="J348" s="306"/>
      <c r="K348" s="306"/>
      <c r="L348" s="306"/>
    </row>
    <row r="349" spans="1:12" s="162" customFormat="1" ht="16.5" customHeight="1">
      <c r="A349" s="140"/>
      <c r="B349" s="140"/>
      <c r="C349" s="140"/>
      <c r="D349" s="140"/>
      <c r="E349" s="140"/>
      <c r="F349" s="138"/>
      <c r="G349" s="139"/>
      <c r="H349" s="144"/>
      <c r="I349" s="144"/>
      <c r="J349" s="144"/>
      <c r="K349" s="144"/>
      <c r="L349" s="144"/>
    </row>
    <row r="350" spans="1:12" s="162" customFormat="1" ht="57.75" customHeight="1">
      <c r="A350" s="140"/>
      <c r="B350" s="141"/>
      <c r="C350" s="142"/>
      <c r="D350" s="139"/>
      <c r="E350" s="143"/>
      <c r="F350" s="138"/>
      <c r="G350" s="139"/>
      <c r="H350" s="144"/>
      <c r="I350" s="144"/>
      <c r="J350" s="144"/>
      <c r="K350" s="145"/>
      <c r="L350" s="141"/>
    </row>
    <row r="351" spans="1:12" s="162" customFormat="1" ht="57.75" customHeight="1">
      <c r="A351" s="305" t="s">
        <v>1240</v>
      </c>
      <c r="B351" s="305"/>
      <c r="C351" s="305"/>
      <c r="D351" s="305"/>
      <c r="E351" s="305"/>
      <c r="F351" s="138"/>
      <c r="G351" s="139"/>
      <c r="H351" s="306" t="s">
        <v>1241</v>
      </c>
      <c r="I351" s="306"/>
      <c r="J351" s="306"/>
      <c r="K351" s="306"/>
      <c r="L351" s="306"/>
    </row>
    <row r="352" spans="1:12" s="88" customFormat="1" ht="57.75" customHeight="1">
      <c r="A352" s="137"/>
      <c r="B352" s="146"/>
      <c r="C352" s="147"/>
      <c r="D352" s="148"/>
      <c r="E352" s="149"/>
      <c r="F352" s="150"/>
      <c r="G352" s="148"/>
      <c r="H352" s="151"/>
      <c r="I352" s="151"/>
      <c r="J352" s="151"/>
      <c r="K352" s="152"/>
      <c r="L352" s="153"/>
    </row>
  </sheetData>
  <sheetProtection/>
  <mergeCells count="14">
    <mergeCell ref="A351:E351"/>
    <mergeCell ref="H351:L351"/>
    <mergeCell ref="A1:B1"/>
    <mergeCell ref="K1:L1"/>
    <mergeCell ref="A7:A8"/>
    <mergeCell ref="D2:H4"/>
    <mergeCell ref="A2:B2"/>
    <mergeCell ref="A4:B4"/>
    <mergeCell ref="I2:L5"/>
    <mergeCell ref="J6:L6"/>
    <mergeCell ref="A3:C3"/>
    <mergeCell ref="A5:C5"/>
    <mergeCell ref="A348:E348"/>
    <mergeCell ref="H348:L348"/>
  </mergeCells>
  <conditionalFormatting sqref="E29:E347 E352 E350">
    <cfRule type="cellIs" priority="78" dxfId="0" operator="lessThan" stopIfTrue="1">
      <formula>C29</formula>
    </cfRule>
  </conditionalFormatting>
  <conditionalFormatting sqref="E48:E56">
    <cfRule type="cellIs" priority="52" dxfId="34" operator="lessThan" stopIfTrue="1">
      <formula>C48</formula>
    </cfRule>
  </conditionalFormatting>
  <conditionalFormatting sqref="E57:E64">
    <cfRule type="cellIs" priority="51" dxfId="0" operator="lessThan" stopIfTrue="1">
      <formula>C57</formula>
    </cfRule>
  </conditionalFormatting>
  <conditionalFormatting sqref="E68:E70">
    <cfRule type="cellIs" priority="50" dxfId="0" operator="lessThan" stopIfTrue="1">
      <formula>C68</formula>
    </cfRule>
  </conditionalFormatting>
  <conditionalFormatting sqref="E72:E244">
    <cfRule type="cellIs" priority="32" dxfId="0" operator="lessThan" stopIfTrue="1">
      <formula>C72</formula>
    </cfRule>
  </conditionalFormatting>
  <conditionalFormatting sqref="E72:E244">
    <cfRule type="cellIs" priority="31" dxfId="0" operator="lessThan" stopIfTrue="1">
      <formula>C72</formula>
    </cfRule>
  </conditionalFormatting>
  <conditionalFormatting sqref="E77:E102">
    <cfRule type="cellIs" priority="30" dxfId="0" operator="lessThan" stopIfTrue="1">
      <formula>C77</formula>
    </cfRule>
  </conditionalFormatting>
  <conditionalFormatting sqref="E77:E102">
    <cfRule type="cellIs" priority="29" dxfId="0" operator="lessThan" stopIfTrue="1">
      <formula>C77</formula>
    </cfRule>
  </conditionalFormatting>
  <conditionalFormatting sqref="E157:E185">
    <cfRule type="cellIs" priority="28" dxfId="0" operator="lessThan" stopIfTrue="1">
      <formula>C157</formula>
    </cfRule>
  </conditionalFormatting>
  <conditionalFormatting sqref="E157:E185">
    <cfRule type="cellIs" priority="27" dxfId="0" operator="lessThan" stopIfTrue="1">
      <formula>C157</formula>
    </cfRule>
  </conditionalFormatting>
  <conditionalFormatting sqref="E157:E185">
    <cfRule type="cellIs" priority="26" dxfId="0" operator="lessThan" stopIfTrue="1">
      <formula>C157</formula>
    </cfRule>
  </conditionalFormatting>
  <conditionalFormatting sqref="E186:E230">
    <cfRule type="cellIs" priority="25" dxfId="0" operator="lessThan" stopIfTrue="1">
      <formula>C186</formula>
    </cfRule>
  </conditionalFormatting>
  <conditionalFormatting sqref="I186 I228">
    <cfRule type="cellIs" priority="23" dxfId="17" operator="lessThan" stopIfTrue="1">
      <formula>0</formula>
    </cfRule>
    <cfRule type="expression" priority="24" dxfId="16" stopIfTrue="1">
      <formula>AND(C186&lt;&gt;"",I186="")</formula>
    </cfRule>
  </conditionalFormatting>
  <conditionalFormatting sqref="E186:E230">
    <cfRule type="cellIs" priority="22" dxfId="0" operator="lessThan" stopIfTrue="1">
      <formula>C186</formula>
    </cfRule>
  </conditionalFormatting>
  <conditionalFormatting sqref="E186:E230">
    <cfRule type="cellIs" priority="21" dxfId="0" operator="lessThan" stopIfTrue="1">
      <formula>C186</formula>
    </cfRule>
  </conditionalFormatting>
  <conditionalFormatting sqref="E186:E214">
    <cfRule type="cellIs" priority="20" dxfId="0" operator="lessThan" stopIfTrue="1">
      <formula>C186</formula>
    </cfRule>
  </conditionalFormatting>
  <conditionalFormatting sqref="E186:E230">
    <cfRule type="cellIs" priority="19" dxfId="0" operator="lessThan" stopIfTrue="1">
      <formula>C186</formula>
    </cfRule>
  </conditionalFormatting>
  <conditionalFormatting sqref="I186 I228">
    <cfRule type="cellIs" priority="17" dxfId="17" operator="lessThan" stopIfTrue="1">
      <formula>0</formula>
    </cfRule>
    <cfRule type="expression" priority="18" dxfId="16" stopIfTrue="1">
      <formula>AND(C186&lt;&gt;"",I186="")</formula>
    </cfRule>
  </conditionalFormatting>
  <conditionalFormatting sqref="E231:E244">
    <cfRule type="cellIs" priority="16" dxfId="0" operator="lessThan" stopIfTrue="1">
      <formula>C231</formula>
    </cfRule>
  </conditionalFormatting>
  <conditionalFormatting sqref="E246:E260">
    <cfRule type="cellIs" priority="15" dxfId="0" operator="lessThan" stopIfTrue="1">
      <formula>C246</formula>
    </cfRule>
  </conditionalFormatting>
  <conditionalFormatting sqref="E262:E288">
    <cfRule type="cellIs" priority="14" dxfId="0" operator="lessThan" stopIfTrue="1">
      <formula>C262</formula>
    </cfRule>
  </conditionalFormatting>
  <conditionalFormatting sqref="E290:E292">
    <cfRule type="cellIs" priority="13" dxfId="0" operator="lessThan" stopIfTrue="1">
      <formula>C290</formula>
    </cfRule>
  </conditionalFormatting>
  <conditionalFormatting sqref="H294:J294">
    <cfRule type="cellIs" priority="11" dxfId="10" operator="equal" stopIfTrue="1">
      <formula>"Cột 1 chưa nhập đủ"</formula>
    </cfRule>
    <cfRule type="cellIs" priority="12" dxfId="10" operator="equal" stopIfTrue="1">
      <formula>"Cột 3 chưa nhập đủ"</formula>
    </cfRule>
  </conditionalFormatting>
  <conditionalFormatting sqref="E298:E302">
    <cfRule type="cellIs" priority="10" dxfId="0" operator="lessThan" stopIfTrue="1">
      <formula>C298</formula>
    </cfRule>
  </conditionalFormatting>
  <conditionalFormatting sqref="E300">
    <cfRule type="cellIs" priority="9" dxfId="0" operator="lessThan" stopIfTrue="1">
      <formula>C300</formula>
    </cfRule>
  </conditionalFormatting>
  <conditionalFormatting sqref="E304:E318">
    <cfRule type="cellIs" priority="8" dxfId="0" operator="lessThan" stopIfTrue="1">
      <formula>C304</formula>
    </cfRule>
  </conditionalFormatting>
  <conditionalFormatting sqref="E320:E330">
    <cfRule type="cellIs" priority="7" dxfId="0" operator="lessThan" stopIfTrue="1">
      <formula>C320</formula>
    </cfRule>
  </conditionalFormatting>
  <conditionalFormatting sqref="E320:E330">
    <cfRule type="cellIs" priority="6" dxfId="0" operator="lessThan" stopIfTrue="1">
      <formula>C320</formula>
    </cfRule>
  </conditionalFormatting>
  <conditionalFormatting sqref="E320:E330">
    <cfRule type="cellIs" priority="5" dxfId="0" operator="lessThan" stopIfTrue="1">
      <formula>C320</formula>
    </cfRule>
  </conditionalFormatting>
  <conditionalFormatting sqref="E334:E339">
    <cfRule type="cellIs" priority="2" dxfId="0" operator="lessThan" stopIfTrue="1">
      <formula>C334</formula>
    </cfRule>
  </conditionalFormatting>
  <conditionalFormatting sqref="E332:E333">
    <cfRule type="cellIs" priority="4" dxfId="0" operator="lessThan" stopIfTrue="1">
      <formula>C332</formula>
    </cfRule>
  </conditionalFormatting>
  <conditionalFormatting sqref="E334:E347">
    <cfRule type="cellIs" priority="3" dxfId="0" operator="lessThan" stopIfTrue="1">
      <formula>C334</formula>
    </cfRule>
  </conditionalFormatting>
  <conditionalFormatting sqref="E14:E17 E25:E26">
    <cfRule type="cellIs" priority="1" dxfId="0" operator="lessThan" stopIfTrue="1">
      <formula>C14</formula>
    </cfRule>
  </conditionalFormatting>
  <dataValidations count="7">
    <dataValidation type="date" allowBlank="1" showInputMessage="1" showErrorMessage="1" errorTitle="Thông báo" error="Không được nhập quá ngày hiện tại" sqref="E352 E350 C339 E336:E339 E303:E334 C320:C330 C298:C300 E297:E300 C290:C293 C295 E295 E274:E293 C274:C280 E261 E189:E245 E160:E187 C162:C189 C103:C160 C72:C79 C191:C244 E57:E158 C68:C70 E29:E47 E14:E17 C14:C17 E25:E26 C25:C26 C332:C337">
      <formula1>25569</formula1>
      <formula2>TODAY()</formula2>
    </dataValidation>
    <dataValidation type="list" allowBlank="1" showInputMessage="1" showErrorMessage="1" errorTitle="Thông báo" error="Lựa chọn theo danh sách có sẵn" sqref="K352 K350 K29:K245 K14:K18 K25:K26 K11 K261:K333">
      <formula1>Nguyennhan</formula1>
    </dataValidation>
    <dataValidation type="list" allowBlank="1" showInputMessage="1" showErrorMessage="1" errorTitle="Thông báo" error="Lựa chọn theo danh sách (nếu chưa có tên tổ chức tín dụng đề nghị bổ sung thêm vào Sheet TCTD)" sqref="F261:F333 F231:F245 F29:F156 F25:F26 F14:F17 F348:F352">
      <formula1>INDIRECT("TCTD!$c$6:$c$100")</formula1>
    </dataValidation>
    <dataValidation type="list" allowBlank="1" showInputMessage="1" showErrorMessage="1" sqref="F334:F347 F186:F230 F18:F24 F11:F13">
      <formula1>TCTD</formula1>
    </dataValidation>
    <dataValidation type="list" allowBlank="1" showInputMessage="1" showErrorMessage="1" sqref="K334:K347 K19:K24 K12:K13">
      <formula1>Nguyennhan</formula1>
    </dataValidation>
    <dataValidation type="decimal" allowBlank="1" showInputMessage="1" showErrorMessage="1" errorTitle="Thông báo" error="Phải nhập vào kiểu số" sqref="I228 I186">
      <formula1>0</formula1>
      <formula2>10000000000000000</formula2>
    </dataValidation>
    <dataValidation type="list" allowBlank="1" showInputMessage="1" showErrorMessage="1" sqref="F157:F185">
      <formula1>m</formula1>
    </dataValidation>
  </dataValidations>
  <printOptions/>
  <pageMargins left="0.35" right="0.25" top="0.5" bottom="0.55" header="0.31496062992126" footer="0.31496062992126"/>
  <pageSetup horizontalDpi="600" verticalDpi="600" orientation="landscape" paperSize="9" r:id="rId2"/>
  <headerFooter>
    <oddFooter>&amp;R&amp;P</oddFooter>
  </headerFooter>
  <drawing r:id="rId1"/>
</worksheet>
</file>

<file path=xl/worksheets/sheet2.xml><?xml version="1.0" encoding="utf-8"?>
<worksheet xmlns="http://schemas.openxmlformats.org/spreadsheetml/2006/main" xmlns:r="http://schemas.openxmlformats.org/officeDocument/2006/relationships">
  <dimension ref="A2:B12"/>
  <sheetViews>
    <sheetView view="pageBreakPreview" zoomScaleSheetLayoutView="100" zoomScalePageLayoutView="0" workbookViewId="0" topLeftCell="A1">
      <selection activeCell="B3" sqref="B3:B12"/>
    </sheetView>
  </sheetViews>
  <sheetFormatPr defaultColWidth="9.140625" defaultRowHeight="15"/>
  <cols>
    <col min="1" max="1" width="3.8515625" style="1" customWidth="1"/>
    <col min="2" max="2" width="87.7109375" style="0" customWidth="1"/>
    <col min="5" max="5" width="30.8515625" style="0" customWidth="1"/>
    <col min="6" max="6" width="30.7109375" style="0" customWidth="1"/>
  </cols>
  <sheetData>
    <row r="2" spans="1:2" ht="21" customHeight="1">
      <c r="A2" s="50" t="s">
        <v>27</v>
      </c>
      <c r="B2" s="50" t="s">
        <v>28</v>
      </c>
    </row>
    <row r="3" spans="1:2" ht="21" customHeight="1">
      <c r="A3" s="78">
        <v>1</v>
      </c>
      <c r="B3" s="76" t="s">
        <v>271</v>
      </c>
    </row>
    <row r="4" spans="1:2" ht="21" customHeight="1">
      <c r="A4" s="78">
        <v>2</v>
      </c>
      <c r="B4" s="76" t="s">
        <v>272</v>
      </c>
    </row>
    <row r="5" spans="1:2" ht="21" customHeight="1">
      <c r="A5" s="78">
        <v>3</v>
      </c>
      <c r="B5" s="76" t="s">
        <v>264</v>
      </c>
    </row>
    <row r="6" spans="1:2" ht="21" customHeight="1">
      <c r="A6" s="78">
        <v>4</v>
      </c>
      <c r="B6" s="76" t="s">
        <v>265</v>
      </c>
    </row>
    <row r="7" spans="1:2" ht="21" customHeight="1">
      <c r="A7" s="78">
        <v>5</v>
      </c>
      <c r="B7" s="76" t="s">
        <v>266</v>
      </c>
    </row>
    <row r="8" spans="1:2" ht="21" customHeight="1">
      <c r="A8" s="78">
        <v>6</v>
      </c>
      <c r="B8" s="76" t="s">
        <v>267</v>
      </c>
    </row>
    <row r="9" spans="1:2" ht="21" customHeight="1">
      <c r="A9" s="78">
        <v>7</v>
      </c>
      <c r="B9" s="76" t="s">
        <v>268</v>
      </c>
    </row>
    <row r="10" spans="1:2" ht="21" customHeight="1">
      <c r="A10" s="78">
        <v>8</v>
      </c>
      <c r="B10" s="76" t="s">
        <v>269</v>
      </c>
    </row>
    <row r="11" spans="1:2" ht="21" customHeight="1">
      <c r="A11" s="78">
        <v>9</v>
      </c>
      <c r="B11" s="76" t="s">
        <v>270</v>
      </c>
    </row>
    <row r="12" spans="1:2" ht="24" customHeight="1">
      <c r="A12" s="78">
        <v>10</v>
      </c>
      <c r="B12" s="77" t="s">
        <v>384</v>
      </c>
    </row>
  </sheetData>
  <sheetProtection password="C763" sheet="1"/>
  <printOptions/>
  <pageMargins left="0.63" right="0.35"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R200"/>
  <sheetViews>
    <sheetView view="pageBreakPreview" zoomScaleSheetLayoutView="100" zoomScalePageLayoutView="0" workbookViewId="0" topLeftCell="A1">
      <pane ySplit="5" topLeftCell="A15" activePane="bottomLeft" state="frozen"/>
      <selection pane="topLeft" activeCell="A1" sqref="A1"/>
      <selection pane="bottomLeft" activeCell="C81" sqref="C81:C91"/>
    </sheetView>
  </sheetViews>
  <sheetFormatPr defaultColWidth="9.140625" defaultRowHeight="15"/>
  <cols>
    <col min="1" max="1" width="1.1484375" style="9" customWidth="1"/>
    <col min="2" max="2" width="5.00390625" style="12" customWidth="1"/>
    <col min="3" max="3" width="84.8515625" style="9" customWidth="1"/>
    <col min="4" max="4" width="4.28125" style="9" customWidth="1"/>
    <col min="5" max="5" width="5.00390625" style="12" hidden="1" customWidth="1"/>
    <col min="6" max="6" width="40.00390625" style="9" hidden="1" customWidth="1"/>
    <col min="7" max="7" width="4.28125" style="9" hidden="1" customWidth="1"/>
    <col min="8" max="8" width="5.00390625" style="12" hidden="1" customWidth="1"/>
    <col min="9" max="9" width="40.00390625" style="9" hidden="1" customWidth="1"/>
    <col min="10" max="10" width="4.28125" style="9" hidden="1" customWidth="1"/>
    <col min="11" max="11" width="5.00390625" style="12" hidden="1" customWidth="1"/>
    <col min="12" max="12" width="40.00390625" style="9" hidden="1" customWidth="1"/>
    <col min="13" max="13" width="4.28125" style="9" hidden="1" customWidth="1"/>
    <col min="14" max="14" width="5.00390625" style="12" hidden="1" customWidth="1"/>
    <col min="15" max="15" width="40.00390625" style="9" hidden="1" customWidth="1"/>
    <col min="16" max="16" width="4.28125" style="9" hidden="1" customWidth="1"/>
    <col min="17" max="17" width="5.00390625" style="9" hidden="1" customWidth="1"/>
    <col min="18" max="18" width="40.00390625" style="9" hidden="1" customWidth="1"/>
    <col min="19" max="16384" width="9.140625" style="9" customWidth="1"/>
  </cols>
  <sheetData>
    <row r="1" ht="5.25" customHeight="1"/>
    <row r="2" spans="2:15" ht="23.25" customHeight="1">
      <c r="B2" s="317" t="s">
        <v>257</v>
      </c>
      <c r="C2" s="317"/>
      <c r="D2" s="26"/>
      <c r="E2" s="26"/>
      <c r="F2" s="26"/>
      <c r="G2" s="26"/>
      <c r="H2" s="26"/>
      <c r="I2" s="26"/>
      <c r="J2" s="26"/>
      <c r="K2" s="26"/>
      <c r="L2" s="26"/>
      <c r="M2" s="26"/>
      <c r="N2" s="26"/>
      <c r="O2" s="26"/>
    </row>
    <row r="3" spans="2:15" ht="6.75" customHeight="1">
      <c r="B3" s="23"/>
      <c r="C3" s="23"/>
      <c r="D3" s="23"/>
      <c r="E3" s="23"/>
      <c r="F3" s="23"/>
      <c r="G3" s="23"/>
      <c r="H3" s="23"/>
      <c r="I3" s="23"/>
      <c r="J3" s="23"/>
      <c r="K3" s="23"/>
      <c r="L3" s="23"/>
      <c r="M3" s="23"/>
      <c r="N3" s="23"/>
      <c r="O3" s="23"/>
    </row>
    <row r="4" spans="2:18" ht="12.75">
      <c r="B4" s="318" t="s">
        <v>27</v>
      </c>
      <c r="C4" s="318" t="s">
        <v>258</v>
      </c>
      <c r="D4" s="21"/>
      <c r="E4" s="313" t="s">
        <v>36</v>
      </c>
      <c r="F4" s="313"/>
      <c r="G4" s="21"/>
      <c r="H4" s="314" t="s">
        <v>37</v>
      </c>
      <c r="I4" s="314"/>
      <c r="J4" s="21"/>
      <c r="K4" s="316" t="s">
        <v>39</v>
      </c>
      <c r="L4" s="316"/>
      <c r="M4" s="21"/>
      <c r="N4" s="315" t="s">
        <v>38</v>
      </c>
      <c r="O4" s="315"/>
      <c r="P4" s="11"/>
      <c r="Q4" s="312" t="s">
        <v>40</v>
      </c>
      <c r="R4" s="312"/>
    </row>
    <row r="5" spans="2:18" s="10" customFormat="1" ht="12.75">
      <c r="B5" s="318"/>
      <c r="C5" s="318"/>
      <c r="E5" s="18" t="s">
        <v>27</v>
      </c>
      <c r="F5" s="18" t="s">
        <v>29</v>
      </c>
      <c r="H5" s="19" t="s">
        <v>27</v>
      </c>
      <c r="I5" s="19" t="s">
        <v>29</v>
      </c>
      <c r="K5" s="16" t="s">
        <v>27</v>
      </c>
      <c r="L5" s="17" t="s">
        <v>29</v>
      </c>
      <c r="N5" s="20" t="s">
        <v>27</v>
      </c>
      <c r="O5" s="20" t="s">
        <v>29</v>
      </c>
      <c r="Q5" s="22" t="s">
        <v>27</v>
      </c>
      <c r="R5" s="22" t="s">
        <v>29</v>
      </c>
    </row>
    <row r="6" spans="1:18" s="10" customFormat="1" ht="12.75">
      <c r="A6" s="30"/>
      <c r="B6" s="28">
        <v>1</v>
      </c>
      <c r="C6" s="27" t="s">
        <v>126</v>
      </c>
      <c r="E6" s="34"/>
      <c r="F6" s="34"/>
      <c r="G6" s="35"/>
      <c r="H6" s="34"/>
      <c r="I6" s="34"/>
      <c r="J6" s="35"/>
      <c r="K6" s="36"/>
      <c r="L6" s="37"/>
      <c r="M6" s="35"/>
      <c r="N6" s="34"/>
      <c r="O6" s="34"/>
      <c r="P6" s="35"/>
      <c r="Q6" s="34"/>
      <c r="R6" s="34"/>
    </row>
    <row r="7" spans="1:18" s="10" customFormat="1" ht="12.75">
      <c r="A7" s="30"/>
      <c r="B7" s="29" t="s">
        <v>41</v>
      </c>
      <c r="C7" s="49" t="s">
        <v>124</v>
      </c>
      <c r="D7" s="13"/>
      <c r="E7" s="38" t="s">
        <v>43</v>
      </c>
      <c r="F7" s="39" t="s">
        <v>30</v>
      </c>
      <c r="G7" s="40"/>
      <c r="H7" s="38">
        <v>1</v>
      </c>
      <c r="I7" s="41" t="s">
        <v>87</v>
      </c>
      <c r="J7" s="40"/>
      <c r="K7" s="38">
        <v>1</v>
      </c>
      <c r="L7" s="37" t="s">
        <v>31</v>
      </c>
      <c r="M7" s="40"/>
      <c r="N7" s="38">
        <v>1</v>
      </c>
      <c r="O7" s="42" t="s">
        <v>118</v>
      </c>
      <c r="P7" s="40"/>
      <c r="Q7" s="37"/>
      <c r="R7" s="37"/>
    </row>
    <row r="8" spans="1:18" s="10" customFormat="1" ht="12.75">
      <c r="A8" s="31"/>
      <c r="B8" s="29" t="s">
        <v>42</v>
      </c>
      <c r="C8" s="49" t="s">
        <v>125</v>
      </c>
      <c r="D8" s="13"/>
      <c r="E8" s="38" t="s">
        <v>44</v>
      </c>
      <c r="F8" s="39"/>
      <c r="G8" s="40"/>
      <c r="H8" s="38">
        <v>6</v>
      </c>
      <c r="I8" s="41" t="s">
        <v>91</v>
      </c>
      <c r="J8" s="40"/>
      <c r="K8" s="38">
        <v>3</v>
      </c>
      <c r="L8" s="39" t="s">
        <v>115</v>
      </c>
      <c r="M8" s="40"/>
      <c r="N8" s="38">
        <v>3</v>
      </c>
      <c r="O8" s="42" t="s">
        <v>120</v>
      </c>
      <c r="P8" s="40"/>
      <c r="Q8" s="37"/>
      <c r="R8" s="37"/>
    </row>
    <row r="9" spans="1:18" s="10" customFormat="1" ht="12.75">
      <c r="A9" s="32"/>
      <c r="B9" s="28">
        <v>2</v>
      </c>
      <c r="C9" s="24" t="s">
        <v>311</v>
      </c>
      <c r="D9" s="13"/>
      <c r="E9" s="38" t="s">
        <v>45</v>
      </c>
      <c r="F9" s="39"/>
      <c r="G9" s="40"/>
      <c r="H9" s="38">
        <v>7</v>
      </c>
      <c r="I9" s="41" t="s">
        <v>93</v>
      </c>
      <c r="J9" s="40"/>
      <c r="K9" s="38">
        <v>13</v>
      </c>
      <c r="L9" s="39" t="s">
        <v>116</v>
      </c>
      <c r="M9" s="40"/>
      <c r="N9" s="39">
        <v>4</v>
      </c>
      <c r="O9" s="42" t="s">
        <v>35</v>
      </c>
      <c r="P9" s="40"/>
      <c r="Q9" s="37"/>
      <c r="R9" s="37"/>
    </row>
    <row r="10" spans="1:18" s="10" customFormat="1" ht="12.75">
      <c r="A10" s="32"/>
      <c r="B10" s="29" t="s">
        <v>43</v>
      </c>
      <c r="C10" s="49" t="s">
        <v>274</v>
      </c>
      <c r="D10" s="13"/>
      <c r="E10" s="38"/>
      <c r="F10" s="39"/>
      <c r="G10" s="40"/>
      <c r="H10" s="38">
        <v>9</v>
      </c>
      <c r="I10" s="41" t="s">
        <v>92</v>
      </c>
      <c r="J10" s="40"/>
      <c r="K10" s="38">
        <v>9</v>
      </c>
      <c r="L10" s="39" t="s">
        <v>33</v>
      </c>
      <c r="M10" s="40"/>
      <c r="N10" s="39">
        <v>6</v>
      </c>
      <c r="O10" s="42" t="s">
        <v>122</v>
      </c>
      <c r="P10" s="40"/>
      <c r="Q10" s="37"/>
      <c r="R10" s="37"/>
    </row>
    <row r="11" spans="1:18" s="10" customFormat="1" ht="12.75">
      <c r="A11" s="32"/>
      <c r="B11" s="29" t="s">
        <v>44</v>
      </c>
      <c r="C11" s="49" t="s">
        <v>273</v>
      </c>
      <c r="D11" s="13"/>
      <c r="E11" s="38"/>
      <c r="F11" s="39"/>
      <c r="G11" s="40"/>
      <c r="H11" s="38"/>
      <c r="I11" s="41"/>
      <c r="J11" s="40"/>
      <c r="K11" s="38"/>
      <c r="L11" s="39"/>
      <c r="M11" s="40"/>
      <c r="N11" s="39"/>
      <c r="O11" s="42"/>
      <c r="P11" s="40"/>
      <c r="Q11" s="37"/>
      <c r="R11" s="37"/>
    </row>
    <row r="12" spans="1:18" s="10" customFormat="1" ht="12.75">
      <c r="A12" s="32"/>
      <c r="B12" s="28">
        <v>3</v>
      </c>
      <c r="C12" s="24" t="s">
        <v>316</v>
      </c>
      <c r="D12" s="13"/>
      <c r="E12" s="38"/>
      <c r="F12" s="39"/>
      <c r="G12" s="40"/>
      <c r="H12" s="38"/>
      <c r="I12" s="41"/>
      <c r="J12" s="40"/>
      <c r="K12" s="38"/>
      <c r="L12" s="39"/>
      <c r="M12" s="40"/>
      <c r="N12" s="39"/>
      <c r="O12" s="42"/>
      <c r="P12" s="40"/>
      <c r="Q12" s="37"/>
      <c r="R12" s="37"/>
    </row>
    <row r="13" spans="1:18" s="10" customFormat="1" ht="12.75">
      <c r="A13" s="32"/>
      <c r="B13" s="29" t="s">
        <v>127</v>
      </c>
      <c r="C13" s="49" t="s">
        <v>90</v>
      </c>
      <c r="D13" s="13"/>
      <c r="E13" s="38"/>
      <c r="F13" s="39"/>
      <c r="G13" s="40"/>
      <c r="H13" s="38"/>
      <c r="I13" s="41"/>
      <c r="J13" s="40"/>
      <c r="K13" s="38"/>
      <c r="L13" s="39"/>
      <c r="M13" s="40"/>
      <c r="N13" s="39"/>
      <c r="O13" s="42"/>
      <c r="P13" s="40"/>
      <c r="Q13" s="37"/>
      <c r="R13" s="37"/>
    </row>
    <row r="14" spans="1:18" s="10" customFormat="1" ht="12.75">
      <c r="A14" s="32"/>
      <c r="B14" s="29" t="s">
        <v>128</v>
      </c>
      <c r="C14" s="49" t="s">
        <v>277</v>
      </c>
      <c r="D14" s="13"/>
      <c r="E14" s="38"/>
      <c r="F14" s="39"/>
      <c r="G14" s="40"/>
      <c r="H14" s="38"/>
      <c r="I14" s="41"/>
      <c r="J14" s="40"/>
      <c r="K14" s="38"/>
      <c r="L14" s="39"/>
      <c r="M14" s="40"/>
      <c r="N14" s="39"/>
      <c r="O14" s="42"/>
      <c r="P14" s="40"/>
      <c r="Q14" s="37"/>
      <c r="R14" s="37"/>
    </row>
    <row r="15" spans="1:18" s="10" customFormat="1" ht="12.75">
      <c r="A15" s="32"/>
      <c r="B15" s="29" t="s">
        <v>129</v>
      </c>
      <c r="C15" s="49" t="s">
        <v>275</v>
      </c>
      <c r="D15" s="13"/>
      <c r="E15" s="38"/>
      <c r="F15" s="39"/>
      <c r="G15" s="40"/>
      <c r="H15" s="38"/>
      <c r="I15" s="41"/>
      <c r="J15" s="40"/>
      <c r="K15" s="38"/>
      <c r="L15" s="39"/>
      <c r="M15" s="40"/>
      <c r="N15" s="39"/>
      <c r="O15" s="42"/>
      <c r="P15" s="40"/>
      <c r="Q15" s="37"/>
      <c r="R15" s="37"/>
    </row>
    <row r="16" spans="1:18" s="10" customFormat="1" ht="12.75">
      <c r="A16" s="31"/>
      <c r="B16" s="28">
        <v>4</v>
      </c>
      <c r="C16" s="24" t="s">
        <v>278</v>
      </c>
      <c r="D16" s="13"/>
      <c r="E16" s="38" t="s">
        <v>46</v>
      </c>
      <c r="F16" s="39"/>
      <c r="G16" s="40"/>
      <c r="H16" s="38">
        <v>27</v>
      </c>
      <c r="I16" s="41" t="s">
        <v>106</v>
      </c>
      <c r="J16" s="40"/>
      <c r="K16" s="38">
        <v>2</v>
      </c>
      <c r="L16" s="39" t="s">
        <v>32</v>
      </c>
      <c r="M16" s="40"/>
      <c r="N16" s="38">
        <v>2</v>
      </c>
      <c r="O16" s="42" t="s">
        <v>119</v>
      </c>
      <c r="P16" s="40"/>
      <c r="Q16" s="37"/>
      <c r="R16" s="37"/>
    </row>
    <row r="17" spans="1:18" s="10" customFormat="1" ht="12.75">
      <c r="A17" s="31"/>
      <c r="B17" s="29" t="s">
        <v>130</v>
      </c>
      <c r="C17" s="49" t="s">
        <v>280</v>
      </c>
      <c r="D17" s="13"/>
      <c r="E17" s="38" t="s">
        <v>47</v>
      </c>
      <c r="F17" s="39"/>
      <c r="G17" s="40"/>
      <c r="H17" s="38">
        <v>31</v>
      </c>
      <c r="I17" s="41" t="s">
        <v>110</v>
      </c>
      <c r="J17" s="40"/>
      <c r="K17" s="38">
        <v>4</v>
      </c>
      <c r="L17" s="39" t="s">
        <v>117</v>
      </c>
      <c r="M17" s="40"/>
      <c r="N17" s="39">
        <v>5</v>
      </c>
      <c r="O17" s="42" t="s">
        <v>121</v>
      </c>
      <c r="P17" s="40"/>
      <c r="Q17" s="37"/>
      <c r="R17" s="37"/>
    </row>
    <row r="18" spans="1:18" s="10" customFormat="1" ht="12.75">
      <c r="A18" s="31"/>
      <c r="B18" s="29" t="s">
        <v>131</v>
      </c>
      <c r="C18" s="49" t="s">
        <v>91</v>
      </c>
      <c r="D18" s="13"/>
      <c r="E18" s="38" t="s">
        <v>48</v>
      </c>
      <c r="F18" s="39"/>
      <c r="G18" s="40"/>
      <c r="H18" s="38">
        <v>36</v>
      </c>
      <c r="I18" s="41" t="s">
        <v>113</v>
      </c>
      <c r="J18" s="40"/>
      <c r="K18" s="38">
        <v>10</v>
      </c>
      <c r="L18" s="39" t="s">
        <v>34</v>
      </c>
      <c r="M18" s="40"/>
      <c r="N18" s="39"/>
      <c r="O18" s="42"/>
      <c r="P18" s="40"/>
      <c r="Q18" s="37"/>
      <c r="R18" s="37"/>
    </row>
    <row r="19" spans="1:18" s="10" customFormat="1" ht="12.75">
      <c r="A19" s="31"/>
      <c r="B19" s="29" t="s">
        <v>132</v>
      </c>
      <c r="C19" s="49" t="s">
        <v>92</v>
      </c>
      <c r="D19" s="13"/>
      <c r="E19" s="38"/>
      <c r="F19" s="39"/>
      <c r="G19" s="40"/>
      <c r="H19" s="38"/>
      <c r="I19" s="41"/>
      <c r="J19" s="40"/>
      <c r="K19" s="38"/>
      <c r="L19" s="39"/>
      <c r="M19" s="40"/>
      <c r="N19" s="39"/>
      <c r="O19" s="42"/>
      <c r="P19" s="40"/>
      <c r="Q19" s="37"/>
      <c r="R19" s="37"/>
    </row>
    <row r="20" spans="1:18" s="10" customFormat="1" ht="12.75">
      <c r="A20" s="31"/>
      <c r="B20" s="29" t="s">
        <v>133</v>
      </c>
      <c r="C20" s="49" t="s">
        <v>106</v>
      </c>
      <c r="D20" s="13"/>
      <c r="E20" s="38"/>
      <c r="F20" s="39"/>
      <c r="G20" s="40"/>
      <c r="H20" s="38"/>
      <c r="I20" s="41"/>
      <c r="J20" s="40"/>
      <c r="K20" s="38"/>
      <c r="L20" s="39"/>
      <c r="M20" s="40"/>
      <c r="N20" s="39"/>
      <c r="O20" s="42"/>
      <c r="P20" s="40"/>
      <c r="Q20" s="37"/>
      <c r="R20" s="37"/>
    </row>
    <row r="21" spans="1:18" s="10" customFormat="1" ht="12.75">
      <c r="A21" s="31"/>
      <c r="B21" s="29" t="s">
        <v>134</v>
      </c>
      <c r="C21" s="49" t="s">
        <v>93</v>
      </c>
      <c r="D21" s="13"/>
      <c r="E21" s="38"/>
      <c r="F21" s="39"/>
      <c r="G21" s="40"/>
      <c r="H21" s="38"/>
      <c r="I21" s="41"/>
      <c r="J21" s="40"/>
      <c r="K21" s="38"/>
      <c r="L21" s="39"/>
      <c r="M21" s="40"/>
      <c r="N21" s="39"/>
      <c r="O21" s="42"/>
      <c r="P21" s="40"/>
      <c r="Q21" s="37"/>
      <c r="R21" s="37"/>
    </row>
    <row r="22" spans="1:18" s="10" customFormat="1" ht="12.75">
      <c r="A22" s="31"/>
      <c r="B22" s="29" t="s">
        <v>135</v>
      </c>
      <c r="C22" s="49" t="s">
        <v>110</v>
      </c>
      <c r="D22" s="13"/>
      <c r="E22" s="38"/>
      <c r="F22" s="39"/>
      <c r="G22" s="40"/>
      <c r="H22" s="38"/>
      <c r="I22" s="41"/>
      <c r="J22" s="40"/>
      <c r="K22" s="38"/>
      <c r="L22" s="39"/>
      <c r="M22" s="40"/>
      <c r="N22" s="39"/>
      <c r="O22" s="42"/>
      <c r="P22" s="40"/>
      <c r="Q22" s="37"/>
      <c r="R22" s="37"/>
    </row>
    <row r="23" spans="1:18" s="10" customFormat="1" ht="12.75">
      <c r="A23" s="31"/>
      <c r="B23" s="29" t="s">
        <v>136</v>
      </c>
      <c r="C23" s="49" t="s">
        <v>113</v>
      </c>
      <c r="D23" s="13"/>
      <c r="E23" s="38"/>
      <c r="F23" s="39"/>
      <c r="G23" s="40"/>
      <c r="H23" s="38"/>
      <c r="I23" s="41"/>
      <c r="J23" s="40"/>
      <c r="K23" s="38"/>
      <c r="L23" s="39"/>
      <c r="M23" s="40"/>
      <c r="N23" s="39"/>
      <c r="O23" s="42"/>
      <c r="P23" s="40"/>
      <c r="Q23" s="37"/>
      <c r="R23" s="37"/>
    </row>
    <row r="24" spans="1:18" s="10" customFormat="1" ht="12.75">
      <c r="A24" s="31"/>
      <c r="B24" s="29" t="s">
        <v>137</v>
      </c>
      <c r="C24" s="49" t="s">
        <v>276</v>
      </c>
      <c r="D24" s="13"/>
      <c r="E24" s="38"/>
      <c r="F24" s="39"/>
      <c r="G24" s="40"/>
      <c r="H24" s="38"/>
      <c r="I24" s="41"/>
      <c r="J24" s="40"/>
      <c r="K24" s="38"/>
      <c r="L24" s="39"/>
      <c r="M24" s="40"/>
      <c r="N24" s="39"/>
      <c r="O24" s="42"/>
      <c r="P24" s="40"/>
      <c r="Q24" s="37"/>
      <c r="R24" s="37"/>
    </row>
    <row r="25" spans="1:18" s="10" customFormat="1" ht="12.75">
      <c r="A25" s="31"/>
      <c r="B25" s="29" t="s">
        <v>138</v>
      </c>
      <c r="C25" s="49" t="s">
        <v>123</v>
      </c>
      <c r="D25" s="13"/>
      <c r="E25" s="38"/>
      <c r="F25" s="39"/>
      <c r="G25" s="40"/>
      <c r="H25" s="38"/>
      <c r="I25" s="41"/>
      <c r="J25" s="40"/>
      <c r="K25" s="38"/>
      <c r="L25" s="39"/>
      <c r="M25" s="40"/>
      <c r="N25" s="39"/>
      <c r="O25" s="42"/>
      <c r="P25" s="40"/>
      <c r="Q25" s="37"/>
      <c r="R25" s="37"/>
    </row>
    <row r="26" spans="1:18" s="10" customFormat="1" ht="12.75">
      <c r="A26" s="31"/>
      <c r="B26" s="29" t="s">
        <v>139</v>
      </c>
      <c r="C26" s="49" t="s">
        <v>114</v>
      </c>
      <c r="D26" s="13"/>
      <c r="E26" s="38"/>
      <c r="F26" s="39"/>
      <c r="G26" s="40"/>
      <c r="H26" s="38"/>
      <c r="I26" s="41"/>
      <c r="J26" s="40"/>
      <c r="K26" s="38"/>
      <c r="L26" s="39"/>
      <c r="M26" s="40"/>
      <c r="N26" s="39"/>
      <c r="O26" s="42"/>
      <c r="P26" s="40"/>
      <c r="Q26" s="37"/>
      <c r="R26" s="37"/>
    </row>
    <row r="27" spans="1:18" s="10" customFormat="1" ht="12.75">
      <c r="A27" s="31"/>
      <c r="B27" s="29" t="s">
        <v>140</v>
      </c>
      <c r="C27" s="49" t="s">
        <v>88</v>
      </c>
      <c r="D27" s="13"/>
      <c r="E27" s="38"/>
      <c r="F27" s="39"/>
      <c r="G27" s="40"/>
      <c r="H27" s="38"/>
      <c r="I27" s="41"/>
      <c r="J27" s="40"/>
      <c r="K27" s="38"/>
      <c r="L27" s="39"/>
      <c r="M27" s="40"/>
      <c r="N27" s="39"/>
      <c r="O27" s="42"/>
      <c r="P27" s="40"/>
      <c r="Q27" s="37"/>
      <c r="R27" s="37"/>
    </row>
    <row r="28" spans="1:18" s="10" customFormat="1" ht="12.75">
      <c r="A28" s="31"/>
      <c r="B28" s="29" t="s">
        <v>141</v>
      </c>
      <c r="C28" s="49" t="s">
        <v>89</v>
      </c>
      <c r="D28" s="13"/>
      <c r="E28" s="38"/>
      <c r="F28" s="39"/>
      <c r="G28" s="40"/>
      <c r="H28" s="38"/>
      <c r="I28" s="41"/>
      <c r="J28" s="40"/>
      <c r="K28" s="38"/>
      <c r="L28" s="39"/>
      <c r="M28" s="40"/>
      <c r="N28" s="39"/>
      <c r="O28" s="42"/>
      <c r="P28" s="40"/>
      <c r="Q28" s="37"/>
      <c r="R28" s="37"/>
    </row>
    <row r="29" spans="1:18" s="10" customFormat="1" ht="12.75">
      <c r="A29" s="31"/>
      <c r="B29" s="29" t="s">
        <v>142</v>
      </c>
      <c r="C29" s="49" t="s">
        <v>281</v>
      </c>
      <c r="D29" s="13"/>
      <c r="E29" s="38"/>
      <c r="F29" s="39"/>
      <c r="G29" s="40"/>
      <c r="H29" s="38"/>
      <c r="I29" s="41"/>
      <c r="J29" s="40"/>
      <c r="K29" s="38"/>
      <c r="L29" s="39"/>
      <c r="M29" s="40"/>
      <c r="N29" s="39"/>
      <c r="O29" s="42"/>
      <c r="P29" s="40"/>
      <c r="Q29" s="37"/>
      <c r="R29" s="37"/>
    </row>
    <row r="30" spans="1:18" s="10" customFormat="1" ht="12.75">
      <c r="A30" s="31"/>
      <c r="B30" s="29" t="s">
        <v>143</v>
      </c>
      <c r="C30" s="49" t="s">
        <v>94</v>
      </c>
      <c r="D30" s="13"/>
      <c r="E30" s="38"/>
      <c r="F30" s="39"/>
      <c r="G30" s="40"/>
      <c r="H30" s="38"/>
      <c r="I30" s="41"/>
      <c r="J30" s="40"/>
      <c r="K30" s="38"/>
      <c r="L30" s="39"/>
      <c r="M30" s="40"/>
      <c r="N30" s="39"/>
      <c r="O30" s="42"/>
      <c r="P30" s="40"/>
      <c r="Q30" s="37"/>
      <c r="R30" s="37"/>
    </row>
    <row r="31" spans="1:18" s="10" customFormat="1" ht="12.75">
      <c r="A31" s="31"/>
      <c r="B31" s="29" t="s">
        <v>284</v>
      </c>
      <c r="C31" s="49" t="s">
        <v>282</v>
      </c>
      <c r="D31" s="13"/>
      <c r="E31" s="38"/>
      <c r="F31" s="39"/>
      <c r="G31" s="40"/>
      <c r="H31" s="38"/>
      <c r="I31" s="41"/>
      <c r="J31" s="40"/>
      <c r="K31" s="38"/>
      <c r="L31" s="39"/>
      <c r="M31" s="40"/>
      <c r="N31" s="39"/>
      <c r="O31" s="42"/>
      <c r="P31" s="40"/>
      <c r="Q31" s="37"/>
      <c r="R31" s="37"/>
    </row>
    <row r="32" spans="1:18" s="10" customFormat="1" ht="12.75">
      <c r="A32" s="31"/>
      <c r="B32" s="29" t="s">
        <v>285</v>
      </c>
      <c r="C32" s="49" t="s">
        <v>95</v>
      </c>
      <c r="D32" s="13"/>
      <c r="E32" s="38"/>
      <c r="F32" s="39"/>
      <c r="G32" s="40"/>
      <c r="H32" s="38"/>
      <c r="I32" s="41"/>
      <c r="J32" s="40"/>
      <c r="K32" s="38"/>
      <c r="L32" s="39"/>
      <c r="M32" s="40"/>
      <c r="N32" s="39"/>
      <c r="O32" s="42"/>
      <c r="P32" s="40"/>
      <c r="Q32" s="37"/>
      <c r="R32" s="37"/>
    </row>
    <row r="33" spans="1:18" s="10" customFormat="1" ht="12.75">
      <c r="A33" s="31"/>
      <c r="B33" s="29" t="s">
        <v>286</v>
      </c>
      <c r="C33" s="49" t="s">
        <v>111</v>
      </c>
      <c r="D33" s="13"/>
      <c r="E33" s="38"/>
      <c r="F33" s="39"/>
      <c r="G33" s="40"/>
      <c r="H33" s="38"/>
      <c r="I33" s="41"/>
      <c r="J33" s="40"/>
      <c r="K33" s="38"/>
      <c r="L33" s="39"/>
      <c r="M33" s="40"/>
      <c r="N33" s="39"/>
      <c r="O33" s="42"/>
      <c r="P33" s="40"/>
      <c r="Q33" s="37"/>
      <c r="R33" s="37"/>
    </row>
    <row r="34" spans="1:18" s="10" customFormat="1" ht="12.75">
      <c r="A34" s="31"/>
      <c r="B34" s="29" t="s">
        <v>287</v>
      </c>
      <c r="C34" s="49" t="s">
        <v>112</v>
      </c>
      <c r="D34" s="13"/>
      <c r="E34" s="38"/>
      <c r="F34" s="39"/>
      <c r="G34" s="40"/>
      <c r="H34" s="38"/>
      <c r="I34" s="41"/>
      <c r="J34" s="40"/>
      <c r="K34" s="38"/>
      <c r="L34" s="39"/>
      <c r="M34" s="40"/>
      <c r="N34" s="39"/>
      <c r="O34" s="42"/>
      <c r="P34" s="40"/>
      <c r="Q34" s="37"/>
      <c r="R34" s="37"/>
    </row>
    <row r="35" spans="1:18" s="10" customFormat="1" ht="12.75">
      <c r="A35" s="31"/>
      <c r="B35" s="29" t="s">
        <v>288</v>
      </c>
      <c r="C35" s="49" t="s">
        <v>97</v>
      </c>
      <c r="D35" s="13"/>
      <c r="E35" s="38"/>
      <c r="F35" s="39"/>
      <c r="G35" s="40"/>
      <c r="H35" s="38"/>
      <c r="I35" s="41"/>
      <c r="J35" s="40"/>
      <c r="K35" s="38"/>
      <c r="L35" s="39"/>
      <c r="M35" s="40"/>
      <c r="N35" s="39"/>
      <c r="O35" s="42"/>
      <c r="P35" s="40"/>
      <c r="Q35" s="37"/>
      <c r="R35" s="37"/>
    </row>
    <row r="36" spans="1:18" s="10" customFormat="1" ht="12.75">
      <c r="A36" s="31"/>
      <c r="B36" s="29" t="s">
        <v>289</v>
      </c>
      <c r="C36" s="49" t="s">
        <v>98</v>
      </c>
      <c r="D36" s="13"/>
      <c r="E36" s="38"/>
      <c r="F36" s="39"/>
      <c r="G36" s="40"/>
      <c r="H36" s="38"/>
      <c r="I36" s="41"/>
      <c r="J36" s="40"/>
      <c r="K36" s="38"/>
      <c r="L36" s="39"/>
      <c r="M36" s="40"/>
      <c r="N36" s="39"/>
      <c r="O36" s="42"/>
      <c r="P36" s="40"/>
      <c r="Q36" s="37"/>
      <c r="R36" s="37"/>
    </row>
    <row r="37" spans="1:18" s="10" customFormat="1" ht="12.75">
      <c r="A37" s="31"/>
      <c r="B37" s="29" t="s">
        <v>290</v>
      </c>
      <c r="C37" s="49" t="s">
        <v>301</v>
      </c>
      <c r="D37" s="13"/>
      <c r="E37" s="38"/>
      <c r="F37" s="39"/>
      <c r="G37" s="40"/>
      <c r="H37" s="38"/>
      <c r="I37" s="41"/>
      <c r="J37" s="40"/>
      <c r="K37" s="38"/>
      <c r="L37" s="39"/>
      <c r="M37" s="40"/>
      <c r="N37" s="39"/>
      <c r="O37" s="42"/>
      <c r="P37" s="40"/>
      <c r="Q37" s="37"/>
      <c r="R37" s="37"/>
    </row>
    <row r="38" spans="1:18" s="10" customFormat="1" ht="12.75">
      <c r="A38" s="31"/>
      <c r="B38" s="29" t="s">
        <v>291</v>
      </c>
      <c r="C38" s="49" t="s">
        <v>99</v>
      </c>
      <c r="D38" s="13"/>
      <c r="E38" s="38"/>
      <c r="F38" s="39"/>
      <c r="G38" s="40"/>
      <c r="H38" s="38"/>
      <c r="I38" s="41"/>
      <c r="J38" s="40"/>
      <c r="K38" s="38"/>
      <c r="L38" s="39"/>
      <c r="M38" s="40"/>
      <c r="N38" s="39"/>
      <c r="O38" s="42"/>
      <c r="P38" s="40"/>
      <c r="Q38" s="37"/>
      <c r="R38" s="37"/>
    </row>
    <row r="39" spans="1:18" s="10" customFormat="1" ht="12.75">
      <c r="A39" s="31"/>
      <c r="B39" s="29" t="s">
        <v>292</v>
      </c>
      <c r="C39" s="49" t="s">
        <v>283</v>
      </c>
      <c r="D39" s="13"/>
      <c r="E39" s="38"/>
      <c r="F39" s="39"/>
      <c r="G39" s="40"/>
      <c r="H39" s="38"/>
      <c r="I39" s="41"/>
      <c r="J39" s="40"/>
      <c r="K39" s="38"/>
      <c r="L39" s="39"/>
      <c r="M39" s="40"/>
      <c r="N39" s="39"/>
      <c r="O39" s="42"/>
      <c r="P39" s="40"/>
      <c r="Q39" s="37"/>
      <c r="R39" s="37"/>
    </row>
    <row r="40" spans="1:18" s="10" customFormat="1" ht="12.75">
      <c r="A40" s="31"/>
      <c r="B40" s="29" t="s">
        <v>293</v>
      </c>
      <c r="C40" s="49" t="s">
        <v>100</v>
      </c>
      <c r="D40" s="13"/>
      <c r="E40" s="38"/>
      <c r="F40" s="39"/>
      <c r="G40" s="40"/>
      <c r="H40" s="38"/>
      <c r="I40" s="41"/>
      <c r="J40" s="40"/>
      <c r="K40" s="38"/>
      <c r="L40" s="39"/>
      <c r="M40" s="40"/>
      <c r="N40" s="39"/>
      <c r="O40" s="42"/>
      <c r="P40" s="40"/>
      <c r="Q40" s="37"/>
      <c r="R40" s="37"/>
    </row>
    <row r="41" spans="1:18" s="10" customFormat="1" ht="12.75">
      <c r="A41" s="31"/>
      <c r="B41" s="29" t="s">
        <v>294</v>
      </c>
      <c r="C41" s="49" t="s">
        <v>101</v>
      </c>
      <c r="D41" s="13"/>
      <c r="E41" s="38"/>
      <c r="F41" s="39"/>
      <c r="G41" s="40"/>
      <c r="H41" s="38"/>
      <c r="I41" s="41"/>
      <c r="J41" s="40"/>
      <c r="K41" s="38"/>
      <c r="L41" s="39"/>
      <c r="M41" s="40"/>
      <c r="N41" s="39"/>
      <c r="O41" s="42"/>
      <c r="P41" s="40"/>
      <c r="Q41" s="37"/>
      <c r="R41" s="37"/>
    </row>
    <row r="42" spans="1:18" s="10" customFormat="1" ht="12.75">
      <c r="A42" s="31"/>
      <c r="B42" s="29" t="s">
        <v>295</v>
      </c>
      <c r="C42" s="49" t="s">
        <v>102</v>
      </c>
      <c r="D42" s="13"/>
      <c r="E42" s="38"/>
      <c r="F42" s="39"/>
      <c r="G42" s="40"/>
      <c r="H42" s="38"/>
      <c r="I42" s="41"/>
      <c r="J42" s="40"/>
      <c r="K42" s="38"/>
      <c r="L42" s="39"/>
      <c r="M42" s="40"/>
      <c r="N42" s="39"/>
      <c r="O42" s="42"/>
      <c r="P42" s="40"/>
      <c r="Q42" s="37"/>
      <c r="R42" s="37"/>
    </row>
    <row r="43" spans="1:18" s="10" customFormat="1" ht="12.75">
      <c r="A43" s="31"/>
      <c r="B43" s="29" t="s">
        <v>296</v>
      </c>
      <c r="C43" s="49" t="s">
        <v>104</v>
      </c>
      <c r="D43" s="13"/>
      <c r="E43" s="38"/>
      <c r="F43" s="39"/>
      <c r="G43" s="40"/>
      <c r="H43" s="38"/>
      <c r="I43" s="41"/>
      <c r="J43" s="40"/>
      <c r="K43" s="38"/>
      <c r="L43" s="39"/>
      <c r="M43" s="40"/>
      <c r="N43" s="39"/>
      <c r="O43" s="42"/>
      <c r="P43" s="40"/>
      <c r="Q43" s="37"/>
      <c r="R43" s="37"/>
    </row>
    <row r="44" spans="1:18" s="10" customFormat="1" ht="12.75">
      <c r="A44" s="31"/>
      <c r="B44" s="29" t="s">
        <v>297</v>
      </c>
      <c r="C44" s="49" t="s">
        <v>103</v>
      </c>
      <c r="D44" s="13"/>
      <c r="E44" s="38"/>
      <c r="F44" s="39"/>
      <c r="G44" s="40"/>
      <c r="H44" s="38"/>
      <c r="I44" s="41"/>
      <c r="J44" s="40"/>
      <c r="K44" s="38"/>
      <c r="L44" s="39"/>
      <c r="M44" s="40"/>
      <c r="N44" s="39"/>
      <c r="O44" s="42"/>
      <c r="P44" s="40"/>
      <c r="Q44" s="37"/>
      <c r="R44" s="37"/>
    </row>
    <row r="45" spans="1:18" s="10" customFormat="1" ht="12.75">
      <c r="A45" s="31"/>
      <c r="B45" s="29" t="s">
        <v>298</v>
      </c>
      <c r="C45" s="49" t="s">
        <v>279</v>
      </c>
      <c r="D45" s="13"/>
      <c r="E45" s="38"/>
      <c r="F45" s="39"/>
      <c r="G45" s="40"/>
      <c r="H45" s="38"/>
      <c r="I45" s="41"/>
      <c r="J45" s="40"/>
      <c r="K45" s="38"/>
      <c r="L45" s="39"/>
      <c r="M45" s="40"/>
      <c r="N45" s="39"/>
      <c r="O45" s="42"/>
      <c r="P45" s="40"/>
      <c r="Q45" s="37"/>
      <c r="R45" s="37"/>
    </row>
    <row r="46" spans="1:18" s="10" customFormat="1" ht="12.75">
      <c r="A46" s="31"/>
      <c r="B46" s="29" t="s">
        <v>299</v>
      </c>
      <c r="C46" s="49" t="s">
        <v>105</v>
      </c>
      <c r="D46" s="13"/>
      <c r="E46" s="38"/>
      <c r="F46" s="39"/>
      <c r="G46" s="40"/>
      <c r="H46" s="38"/>
      <c r="I46" s="41"/>
      <c r="J46" s="40"/>
      <c r="K46" s="38"/>
      <c r="L46" s="39"/>
      <c r="M46" s="40"/>
      <c r="N46" s="39"/>
      <c r="O46" s="42"/>
      <c r="P46" s="40"/>
      <c r="Q46" s="37"/>
      <c r="R46" s="37"/>
    </row>
    <row r="47" spans="1:18" s="10" customFormat="1" ht="12.75">
      <c r="A47" s="31"/>
      <c r="B47" s="29" t="s">
        <v>300</v>
      </c>
      <c r="C47" s="49" t="s">
        <v>96</v>
      </c>
      <c r="D47" s="13"/>
      <c r="E47" s="38"/>
      <c r="F47" s="39"/>
      <c r="G47" s="40"/>
      <c r="H47" s="38"/>
      <c r="I47" s="41"/>
      <c r="J47" s="40"/>
      <c r="K47" s="38"/>
      <c r="L47" s="39"/>
      <c r="M47" s="40"/>
      <c r="N47" s="39"/>
      <c r="O47" s="42"/>
      <c r="P47" s="40"/>
      <c r="Q47" s="37"/>
      <c r="R47" s="37"/>
    </row>
    <row r="48" spans="1:18" s="10" customFormat="1" ht="12.75">
      <c r="A48" s="31"/>
      <c r="B48" s="29" t="s">
        <v>302</v>
      </c>
      <c r="C48" s="49" t="s">
        <v>107</v>
      </c>
      <c r="D48" s="13"/>
      <c r="E48" s="38"/>
      <c r="F48" s="39"/>
      <c r="G48" s="40"/>
      <c r="H48" s="38"/>
      <c r="I48" s="41"/>
      <c r="J48" s="40"/>
      <c r="K48" s="38"/>
      <c r="L48" s="39"/>
      <c r="M48" s="40"/>
      <c r="N48" s="39"/>
      <c r="O48" s="42"/>
      <c r="P48" s="40"/>
      <c r="Q48" s="37"/>
      <c r="R48" s="37"/>
    </row>
    <row r="49" spans="1:18" s="10" customFormat="1" ht="12.75">
      <c r="A49" s="31"/>
      <c r="B49" s="29" t="s">
        <v>303</v>
      </c>
      <c r="C49" s="49" t="s">
        <v>108</v>
      </c>
      <c r="D49" s="13"/>
      <c r="E49" s="38"/>
      <c r="F49" s="39"/>
      <c r="G49" s="40"/>
      <c r="H49" s="38"/>
      <c r="I49" s="41"/>
      <c r="J49" s="40"/>
      <c r="K49" s="38"/>
      <c r="L49" s="39"/>
      <c r="M49" s="40"/>
      <c r="N49" s="39"/>
      <c r="O49" s="42"/>
      <c r="P49" s="40"/>
      <c r="Q49" s="37"/>
      <c r="R49" s="37"/>
    </row>
    <row r="50" spans="1:18" s="10" customFormat="1" ht="13.5" customHeight="1">
      <c r="A50" s="31"/>
      <c r="B50" s="29" t="s">
        <v>304</v>
      </c>
      <c r="C50" s="49" t="s">
        <v>109</v>
      </c>
      <c r="D50" s="13"/>
      <c r="E50" s="38"/>
      <c r="F50" s="39"/>
      <c r="G50" s="40"/>
      <c r="H50" s="38"/>
      <c r="I50" s="41"/>
      <c r="J50" s="40"/>
      <c r="K50" s="38"/>
      <c r="L50" s="39"/>
      <c r="M50" s="40"/>
      <c r="N50" s="39"/>
      <c r="O50" s="42"/>
      <c r="P50" s="40"/>
      <c r="Q50" s="37"/>
      <c r="R50" s="37"/>
    </row>
    <row r="51" spans="1:18" s="10" customFormat="1" ht="12.75">
      <c r="A51" s="31"/>
      <c r="B51" s="28">
        <v>5</v>
      </c>
      <c r="C51" s="24" t="s">
        <v>305</v>
      </c>
      <c r="D51" s="13"/>
      <c r="E51" s="38" t="s">
        <v>49</v>
      </c>
      <c r="F51" s="39"/>
      <c r="G51" s="40"/>
      <c r="H51" s="39"/>
      <c r="I51" s="39"/>
      <c r="J51" s="40"/>
      <c r="K51" s="39"/>
      <c r="L51" s="39"/>
      <c r="M51" s="40"/>
      <c r="N51" s="39"/>
      <c r="O51" s="39"/>
      <c r="P51" s="40"/>
      <c r="Q51" s="37"/>
      <c r="R51" s="37"/>
    </row>
    <row r="52" spans="1:18" s="10" customFormat="1" ht="12.75">
      <c r="A52" s="31"/>
      <c r="B52" s="29" t="s">
        <v>144</v>
      </c>
      <c r="C52" s="49" t="s">
        <v>306</v>
      </c>
      <c r="D52" s="13"/>
      <c r="E52" s="38" t="s">
        <v>50</v>
      </c>
      <c r="F52" s="39"/>
      <c r="G52" s="40"/>
      <c r="H52" s="39"/>
      <c r="I52" s="39"/>
      <c r="J52" s="40"/>
      <c r="K52" s="39"/>
      <c r="L52" s="39"/>
      <c r="M52" s="40"/>
      <c r="N52" s="39"/>
      <c r="O52" s="39"/>
      <c r="P52" s="40"/>
      <c r="Q52" s="37"/>
      <c r="R52" s="37"/>
    </row>
    <row r="53" spans="1:18" s="10" customFormat="1" ht="12.75">
      <c r="A53" s="31"/>
      <c r="B53" s="29" t="s">
        <v>145</v>
      </c>
      <c r="C53" s="49" t="s">
        <v>307</v>
      </c>
      <c r="D53" s="13"/>
      <c r="E53" s="38" t="s">
        <v>51</v>
      </c>
      <c r="F53" s="39"/>
      <c r="G53" s="40"/>
      <c r="H53" s="39"/>
      <c r="I53" s="39"/>
      <c r="J53" s="40"/>
      <c r="K53" s="39"/>
      <c r="L53" s="39"/>
      <c r="M53" s="40"/>
      <c r="N53" s="39"/>
      <c r="O53" s="39"/>
      <c r="P53" s="40"/>
      <c r="Q53" s="37"/>
      <c r="R53" s="37"/>
    </row>
    <row r="54" spans="1:18" s="10" customFormat="1" ht="12.75">
      <c r="A54" s="31"/>
      <c r="B54" s="29" t="s">
        <v>146</v>
      </c>
      <c r="C54" s="49" t="s">
        <v>308</v>
      </c>
      <c r="D54" s="13"/>
      <c r="E54" s="38" t="s">
        <v>52</v>
      </c>
      <c r="F54" s="39"/>
      <c r="G54" s="40"/>
      <c r="H54" s="39"/>
      <c r="I54" s="39"/>
      <c r="J54" s="40"/>
      <c r="K54" s="39"/>
      <c r="L54" s="39"/>
      <c r="M54" s="40"/>
      <c r="N54" s="39"/>
      <c r="O54" s="39"/>
      <c r="P54" s="40"/>
      <c r="Q54" s="37"/>
      <c r="R54" s="37"/>
    </row>
    <row r="55" spans="1:18" s="10" customFormat="1" ht="12.75">
      <c r="A55" s="31"/>
      <c r="B55" s="29" t="s">
        <v>147</v>
      </c>
      <c r="C55" s="49" t="s">
        <v>309</v>
      </c>
      <c r="D55" s="13"/>
      <c r="E55" s="38" t="s">
        <v>53</v>
      </c>
      <c r="F55" s="39"/>
      <c r="G55" s="40"/>
      <c r="H55" s="39"/>
      <c r="I55" s="39"/>
      <c r="J55" s="40"/>
      <c r="K55" s="39"/>
      <c r="L55" s="39"/>
      <c r="M55" s="40"/>
      <c r="N55" s="39"/>
      <c r="O55" s="39"/>
      <c r="P55" s="40"/>
      <c r="Q55" s="37"/>
      <c r="R55" s="37"/>
    </row>
    <row r="56" spans="1:18" s="10" customFormat="1" ht="12.75">
      <c r="A56" s="31"/>
      <c r="B56" s="29" t="s">
        <v>148</v>
      </c>
      <c r="C56" s="49" t="s">
        <v>310</v>
      </c>
      <c r="D56" s="13"/>
      <c r="E56" s="38" t="s">
        <v>54</v>
      </c>
      <c r="F56" s="39"/>
      <c r="G56" s="40"/>
      <c r="H56" s="39"/>
      <c r="I56" s="39"/>
      <c r="J56" s="40"/>
      <c r="K56" s="39"/>
      <c r="L56" s="39"/>
      <c r="M56" s="40"/>
      <c r="N56" s="39"/>
      <c r="O56" s="39"/>
      <c r="P56" s="40"/>
      <c r="Q56" s="37"/>
      <c r="R56" s="37"/>
    </row>
    <row r="57" spans="1:18" s="10" customFormat="1" ht="12.75">
      <c r="A57" s="31"/>
      <c r="B57" s="28">
        <v>6</v>
      </c>
      <c r="C57" s="24" t="s">
        <v>315</v>
      </c>
      <c r="D57" s="13"/>
      <c r="E57" s="38" t="s">
        <v>55</v>
      </c>
      <c r="F57" s="39"/>
      <c r="G57" s="40"/>
      <c r="H57" s="39"/>
      <c r="I57" s="39"/>
      <c r="J57" s="40"/>
      <c r="K57" s="39"/>
      <c r="L57" s="39"/>
      <c r="M57" s="40"/>
      <c r="N57" s="39"/>
      <c r="O57" s="39"/>
      <c r="P57" s="40"/>
      <c r="Q57" s="37"/>
      <c r="R57" s="37"/>
    </row>
    <row r="58" spans="1:18" s="10" customFormat="1" ht="12.75">
      <c r="A58" s="31"/>
      <c r="B58" s="29" t="s">
        <v>153</v>
      </c>
      <c r="C58" s="49" t="s">
        <v>312</v>
      </c>
      <c r="D58" s="13"/>
      <c r="E58" s="38" t="s">
        <v>56</v>
      </c>
      <c r="F58" s="39"/>
      <c r="G58" s="40"/>
      <c r="H58" s="39"/>
      <c r="I58" s="39"/>
      <c r="J58" s="40"/>
      <c r="K58" s="39"/>
      <c r="L58" s="39"/>
      <c r="M58" s="40"/>
      <c r="N58" s="39"/>
      <c r="O58" s="39"/>
      <c r="P58" s="40"/>
      <c r="Q58" s="37"/>
      <c r="R58" s="37"/>
    </row>
    <row r="59" spans="1:18" s="10" customFormat="1" ht="12.75">
      <c r="A59" s="31"/>
      <c r="B59" s="29" t="s">
        <v>154</v>
      </c>
      <c r="C59" s="49" t="s">
        <v>35</v>
      </c>
      <c r="D59" s="13"/>
      <c r="E59" s="38" t="s">
        <v>57</v>
      </c>
      <c r="F59" s="39"/>
      <c r="G59" s="40"/>
      <c r="H59" s="39"/>
      <c r="I59" s="39"/>
      <c r="J59" s="40"/>
      <c r="K59" s="39"/>
      <c r="L59" s="39"/>
      <c r="M59" s="40"/>
      <c r="N59" s="39"/>
      <c r="O59" s="39"/>
      <c r="P59" s="40"/>
      <c r="Q59" s="37"/>
      <c r="R59" s="37"/>
    </row>
    <row r="60" spans="1:18" s="10" customFormat="1" ht="12.75">
      <c r="A60" s="31"/>
      <c r="B60" s="29" t="s">
        <v>155</v>
      </c>
      <c r="C60" s="49" t="s">
        <v>313</v>
      </c>
      <c r="D60" s="13"/>
      <c r="E60" s="38" t="s">
        <v>58</v>
      </c>
      <c r="F60" s="39"/>
      <c r="G60" s="40"/>
      <c r="H60" s="39"/>
      <c r="I60" s="39"/>
      <c r="J60" s="40"/>
      <c r="K60" s="39"/>
      <c r="L60" s="39"/>
      <c r="M60" s="40"/>
      <c r="N60" s="39"/>
      <c r="O60" s="39"/>
      <c r="P60" s="40"/>
      <c r="Q60" s="37"/>
      <c r="R60" s="37"/>
    </row>
    <row r="61" spans="1:18" s="10" customFormat="1" ht="12.75">
      <c r="A61" s="31"/>
      <c r="B61" s="29" t="s">
        <v>156</v>
      </c>
      <c r="C61" s="49" t="s">
        <v>314</v>
      </c>
      <c r="D61" s="13"/>
      <c r="E61" s="38" t="s">
        <v>59</v>
      </c>
      <c r="F61" s="39"/>
      <c r="G61" s="40"/>
      <c r="H61" s="39"/>
      <c r="I61" s="39"/>
      <c r="J61" s="40"/>
      <c r="K61" s="39"/>
      <c r="L61" s="39"/>
      <c r="M61" s="40"/>
      <c r="N61" s="39"/>
      <c r="O61" s="39"/>
      <c r="P61" s="40"/>
      <c r="Q61" s="37"/>
      <c r="R61" s="37"/>
    </row>
    <row r="62" spans="1:18" s="10" customFormat="1" ht="12.75">
      <c r="A62" s="31"/>
      <c r="B62" s="28">
        <v>7</v>
      </c>
      <c r="C62" s="24" t="s">
        <v>317</v>
      </c>
      <c r="D62" s="13"/>
      <c r="E62" s="38" t="s">
        <v>60</v>
      </c>
      <c r="F62" s="39"/>
      <c r="G62" s="40"/>
      <c r="H62" s="39"/>
      <c r="I62" s="39"/>
      <c r="J62" s="40"/>
      <c r="K62" s="39"/>
      <c r="L62" s="39"/>
      <c r="M62" s="40"/>
      <c r="N62" s="39"/>
      <c r="O62" s="39"/>
      <c r="P62" s="40"/>
      <c r="Q62" s="37"/>
      <c r="R62" s="37"/>
    </row>
    <row r="63" spans="1:18" s="10" customFormat="1" ht="12.75">
      <c r="A63" s="31"/>
      <c r="B63" s="29" t="s">
        <v>336</v>
      </c>
      <c r="C63" s="49" t="s">
        <v>321</v>
      </c>
      <c r="D63" s="13"/>
      <c r="E63" s="38" t="s">
        <v>61</v>
      </c>
      <c r="F63" s="39"/>
      <c r="G63" s="40"/>
      <c r="H63" s="39"/>
      <c r="I63" s="39"/>
      <c r="J63" s="40"/>
      <c r="K63" s="39"/>
      <c r="L63" s="39"/>
      <c r="M63" s="40"/>
      <c r="N63" s="39"/>
      <c r="O63" s="39"/>
      <c r="P63" s="40"/>
      <c r="Q63" s="37"/>
      <c r="R63" s="37"/>
    </row>
    <row r="64" spans="1:18" s="10" customFormat="1" ht="12.75">
      <c r="A64" s="31"/>
      <c r="B64" s="29" t="s">
        <v>337</v>
      </c>
      <c r="C64" s="49" t="s">
        <v>322</v>
      </c>
      <c r="D64" s="13"/>
      <c r="E64" s="38" t="s">
        <v>62</v>
      </c>
      <c r="F64" s="39"/>
      <c r="G64" s="40"/>
      <c r="H64" s="39"/>
      <c r="I64" s="39"/>
      <c r="J64" s="40"/>
      <c r="K64" s="39"/>
      <c r="L64" s="39"/>
      <c r="M64" s="40"/>
      <c r="N64" s="39"/>
      <c r="O64" s="39"/>
      <c r="P64" s="40"/>
      <c r="Q64" s="37"/>
      <c r="R64" s="37"/>
    </row>
    <row r="65" spans="1:18" s="10" customFormat="1" ht="12.75">
      <c r="A65" s="31"/>
      <c r="B65" s="29" t="s">
        <v>349</v>
      </c>
      <c r="C65" s="49" t="s">
        <v>330</v>
      </c>
      <c r="D65" s="13"/>
      <c r="E65" s="38" t="s">
        <v>63</v>
      </c>
      <c r="F65" s="39"/>
      <c r="G65" s="40"/>
      <c r="H65" s="39"/>
      <c r="I65" s="39"/>
      <c r="J65" s="40"/>
      <c r="K65" s="39"/>
      <c r="L65" s="39"/>
      <c r="M65" s="40"/>
      <c r="N65" s="39"/>
      <c r="O65" s="39"/>
      <c r="P65" s="40"/>
      <c r="Q65" s="37"/>
      <c r="R65" s="37"/>
    </row>
    <row r="66" spans="1:18" s="10" customFormat="1" ht="12.75">
      <c r="A66" s="31"/>
      <c r="B66" s="29" t="s">
        <v>350</v>
      </c>
      <c r="C66" s="49" t="s">
        <v>333</v>
      </c>
      <c r="D66" s="13"/>
      <c r="E66" s="38" t="s">
        <v>64</v>
      </c>
      <c r="F66" s="39"/>
      <c r="G66" s="40"/>
      <c r="H66" s="39"/>
      <c r="I66" s="39"/>
      <c r="J66" s="40"/>
      <c r="K66" s="39"/>
      <c r="L66" s="39"/>
      <c r="M66" s="40"/>
      <c r="N66" s="39"/>
      <c r="O66" s="39"/>
      <c r="P66" s="40"/>
      <c r="Q66" s="37"/>
      <c r="R66" s="37"/>
    </row>
    <row r="67" spans="1:18" s="10" customFormat="1" ht="12.75">
      <c r="A67" s="31"/>
      <c r="B67" s="29" t="s">
        <v>351</v>
      </c>
      <c r="C67" s="49" t="s">
        <v>334</v>
      </c>
      <c r="D67" s="13"/>
      <c r="E67" s="38" t="s">
        <v>65</v>
      </c>
      <c r="F67" s="39"/>
      <c r="G67" s="40"/>
      <c r="H67" s="39"/>
      <c r="I67" s="39"/>
      <c r="J67" s="40"/>
      <c r="K67" s="39"/>
      <c r="L67" s="39"/>
      <c r="M67" s="40"/>
      <c r="N67" s="39"/>
      <c r="O67" s="39"/>
      <c r="P67" s="40"/>
      <c r="Q67" s="37"/>
      <c r="R67" s="37"/>
    </row>
    <row r="68" spans="1:18" s="10" customFormat="1" ht="12.75">
      <c r="A68" s="31"/>
      <c r="B68" s="29" t="s">
        <v>352</v>
      </c>
      <c r="C68" s="49" t="s">
        <v>326</v>
      </c>
      <c r="D68" s="13"/>
      <c r="E68" s="38" t="s">
        <v>66</v>
      </c>
      <c r="F68" s="39"/>
      <c r="G68" s="40"/>
      <c r="H68" s="39"/>
      <c r="I68" s="39"/>
      <c r="J68" s="40"/>
      <c r="K68" s="39"/>
      <c r="L68" s="39"/>
      <c r="M68" s="40"/>
      <c r="N68" s="39"/>
      <c r="O68" s="39"/>
      <c r="P68" s="40"/>
      <c r="Q68" s="37"/>
      <c r="R68" s="37"/>
    </row>
    <row r="69" spans="1:18" s="10" customFormat="1" ht="12.75">
      <c r="A69" s="31"/>
      <c r="B69" s="29" t="s">
        <v>353</v>
      </c>
      <c r="C69" s="49" t="s">
        <v>318</v>
      </c>
      <c r="D69" s="13"/>
      <c r="E69" s="38" t="s">
        <v>67</v>
      </c>
      <c r="F69" s="39"/>
      <c r="G69" s="40"/>
      <c r="H69" s="39"/>
      <c r="I69" s="39"/>
      <c r="J69" s="40"/>
      <c r="K69" s="39"/>
      <c r="L69" s="39"/>
      <c r="M69" s="40"/>
      <c r="N69" s="39"/>
      <c r="O69" s="39"/>
      <c r="P69" s="40"/>
      <c r="Q69" s="37"/>
      <c r="R69" s="37"/>
    </row>
    <row r="70" spans="1:18" s="10" customFormat="1" ht="12.75">
      <c r="A70" s="31"/>
      <c r="B70" s="29" t="s">
        <v>354</v>
      </c>
      <c r="C70" s="49" t="s">
        <v>319</v>
      </c>
      <c r="D70" s="13"/>
      <c r="E70" s="38" t="s">
        <v>68</v>
      </c>
      <c r="F70" s="39"/>
      <c r="G70" s="40"/>
      <c r="H70" s="39"/>
      <c r="I70" s="39"/>
      <c r="J70" s="40"/>
      <c r="K70" s="39"/>
      <c r="L70" s="39"/>
      <c r="M70" s="40"/>
      <c r="N70" s="39"/>
      <c r="O70" s="39"/>
      <c r="P70" s="40"/>
      <c r="Q70" s="37"/>
      <c r="R70" s="37"/>
    </row>
    <row r="71" spans="1:18" s="10" customFormat="1" ht="12.75">
      <c r="A71" s="31"/>
      <c r="B71" s="29" t="s">
        <v>355</v>
      </c>
      <c r="C71" s="49" t="s">
        <v>327</v>
      </c>
      <c r="D71" s="13"/>
      <c r="E71" s="38" t="s">
        <v>69</v>
      </c>
      <c r="F71" s="39"/>
      <c r="G71" s="40"/>
      <c r="H71" s="39"/>
      <c r="I71" s="39"/>
      <c r="J71" s="40"/>
      <c r="K71" s="39"/>
      <c r="L71" s="39"/>
      <c r="M71" s="40"/>
      <c r="N71" s="39"/>
      <c r="O71" s="39"/>
      <c r="P71" s="40"/>
      <c r="Q71" s="37"/>
      <c r="R71" s="37"/>
    </row>
    <row r="72" spans="1:18" s="10" customFormat="1" ht="12.75">
      <c r="A72" s="31"/>
      <c r="B72" s="29" t="s">
        <v>356</v>
      </c>
      <c r="C72" s="49" t="s">
        <v>323</v>
      </c>
      <c r="D72" s="13"/>
      <c r="E72" s="38" t="s">
        <v>70</v>
      </c>
      <c r="F72" s="39"/>
      <c r="G72" s="40"/>
      <c r="H72" s="39"/>
      <c r="I72" s="39"/>
      <c r="J72" s="40"/>
      <c r="K72" s="39"/>
      <c r="L72" s="39"/>
      <c r="M72" s="40"/>
      <c r="N72" s="39"/>
      <c r="O72" s="39"/>
      <c r="P72" s="40"/>
      <c r="Q72" s="37"/>
      <c r="R72" s="37"/>
    </row>
    <row r="73" spans="1:18" s="10" customFormat="1" ht="12.75">
      <c r="A73" s="31"/>
      <c r="B73" s="29" t="s">
        <v>357</v>
      </c>
      <c r="C73" s="49" t="s">
        <v>324</v>
      </c>
      <c r="D73" s="13"/>
      <c r="E73" s="38" t="s">
        <v>71</v>
      </c>
      <c r="F73" s="39"/>
      <c r="G73" s="40"/>
      <c r="H73" s="39"/>
      <c r="I73" s="39"/>
      <c r="J73" s="40"/>
      <c r="K73" s="39"/>
      <c r="L73" s="39"/>
      <c r="M73" s="40"/>
      <c r="N73" s="39"/>
      <c r="O73" s="39"/>
      <c r="P73" s="40"/>
      <c r="Q73" s="37"/>
      <c r="R73" s="37"/>
    </row>
    <row r="74" spans="1:18" s="10" customFormat="1" ht="12.75">
      <c r="A74" s="31"/>
      <c r="B74" s="29" t="s">
        <v>370</v>
      </c>
      <c r="C74" s="49" t="s">
        <v>320</v>
      </c>
      <c r="D74" s="13"/>
      <c r="E74" s="38" t="s">
        <v>72</v>
      </c>
      <c r="F74" s="39"/>
      <c r="G74" s="40"/>
      <c r="H74" s="39"/>
      <c r="I74" s="39"/>
      <c r="J74" s="40"/>
      <c r="K74" s="39"/>
      <c r="L74" s="39"/>
      <c r="M74" s="40"/>
      <c r="N74" s="39"/>
      <c r="O74" s="39"/>
      <c r="P74" s="40"/>
      <c r="Q74" s="37"/>
      <c r="R74" s="37"/>
    </row>
    <row r="75" spans="1:18" s="10" customFormat="1" ht="12.75">
      <c r="A75" s="31"/>
      <c r="B75" s="29" t="s">
        <v>371</v>
      </c>
      <c r="C75" s="49" t="s">
        <v>325</v>
      </c>
      <c r="E75" s="38" t="s">
        <v>73</v>
      </c>
      <c r="F75" s="39"/>
      <c r="G75" s="35"/>
      <c r="H75" s="39"/>
      <c r="I75" s="39"/>
      <c r="J75" s="40"/>
      <c r="K75" s="39"/>
      <c r="L75" s="39"/>
      <c r="M75" s="40"/>
      <c r="N75" s="39"/>
      <c r="O75" s="39"/>
      <c r="P75" s="35"/>
      <c r="Q75" s="37"/>
      <c r="R75" s="37"/>
    </row>
    <row r="76" spans="1:18" ht="12.75">
      <c r="A76" s="33"/>
      <c r="B76" s="29" t="s">
        <v>372</v>
      </c>
      <c r="C76" s="49" t="s">
        <v>328</v>
      </c>
      <c r="E76" s="38" t="s">
        <v>74</v>
      </c>
      <c r="F76" s="39"/>
      <c r="G76" s="43"/>
      <c r="H76" s="39"/>
      <c r="I76" s="39"/>
      <c r="J76" s="40"/>
      <c r="K76" s="39"/>
      <c r="L76" s="39"/>
      <c r="M76" s="40"/>
      <c r="N76" s="39"/>
      <c r="O76" s="39"/>
      <c r="P76" s="43"/>
      <c r="Q76" s="44"/>
      <c r="R76" s="44"/>
    </row>
    <row r="77" spans="1:18" ht="12.75">
      <c r="A77" s="33"/>
      <c r="B77" s="29" t="s">
        <v>373</v>
      </c>
      <c r="C77" s="49" t="s">
        <v>329</v>
      </c>
      <c r="E77" s="38" t="s">
        <v>75</v>
      </c>
      <c r="F77" s="39"/>
      <c r="G77" s="43"/>
      <c r="H77" s="39"/>
      <c r="I77" s="39"/>
      <c r="J77" s="40"/>
      <c r="K77" s="39"/>
      <c r="L77" s="39"/>
      <c r="M77" s="40"/>
      <c r="N77" s="39"/>
      <c r="O77" s="39"/>
      <c r="P77" s="43"/>
      <c r="Q77" s="44"/>
      <c r="R77" s="44"/>
    </row>
    <row r="78" spans="1:18" ht="12.75">
      <c r="A78" s="33"/>
      <c r="B78" s="29" t="s">
        <v>374</v>
      </c>
      <c r="C78" s="49" t="s">
        <v>331</v>
      </c>
      <c r="E78" s="38" t="s">
        <v>76</v>
      </c>
      <c r="F78" s="39"/>
      <c r="G78" s="43"/>
      <c r="H78" s="39"/>
      <c r="I78" s="39"/>
      <c r="J78" s="40"/>
      <c r="K78" s="39"/>
      <c r="L78" s="39"/>
      <c r="M78" s="40"/>
      <c r="N78" s="39"/>
      <c r="O78" s="39"/>
      <c r="P78" s="43"/>
      <c r="Q78" s="44"/>
      <c r="R78" s="44"/>
    </row>
    <row r="79" spans="1:18" ht="12.75">
      <c r="A79" s="33"/>
      <c r="B79" s="29" t="s">
        <v>375</v>
      </c>
      <c r="C79" s="49" t="s">
        <v>332</v>
      </c>
      <c r="E79" s="38" t="s">
        <v>77</v>
      </c>
      <c r="F79" s="39"/>
      <c r="G79" s="43"/>
      <c r="H79" s="39"/>
      <c r="I79" s="39"/>
      <c r="J79" s="40"/>
      <c r="K79" s="39"/>
      <c r="L79" s="39"/>
      <c r="M79" s="40"/>
      <c r="N79" s="39"/>
      <c r="O79" s="39"/>
      <c r="P79" s="43"/>
      <c r="Q79" s="44"/>
      <c r="R79" s="44"/>
    </row>
    <row r="80" spans="1:18" ht="12.75">
      <c r="A80" s="33"/>
      <c r="B80" s="28">
        <v>8</v>
      </c>
      <c r="C80" s="24" t="s">
        <v>335</v>
      </c>
      <c r="E80" s="38" t="s">
        <v>78</v>
      </c>
      <c r="F80" s="39"/>
      <c r="G80" s="43"/>
      <c r="H80" s="39"/>
      <c r="I80" s="39"/>
      <c r="J80" s="40"/>
      <c r="K80" s="39"/>
      <c r="L80" s="39"/>
      <c r="M80" s="40"/>
      <c r="N80" s="39"/>
      <c r="O80" s="39"/>
      <c r="P80" s="43"/>
      <c r="Q80" s="44"/>
      <c r="R80" s="44"/>
    </row>
    <row r="81" spans="1:18" ht="12.75">
      <c r="A81" s="33"/>
      <c r="B81" s="29" t="s">
        <v>359</v>
      </c>
      <c r="C81" s="49" t="s">
        <v>344</v>
      </c>
      <c r="E81" s="38" t="s">
        <v>79</v>
      </c>
      <c r="F81" s="39"/>
      <c r="G81" s="43"/>
      <c r="H81" s="39"/>
      <c r="I81" s="39"/>
      <c r="J81" s="40"/>
      <c r="K81" s="39"/>
      <c r="L81" s="39"/>
      <c r="M81" s="40"/>
      <c r="N81" s="39"/>
      <c r="O81" s="39"/>
      <c r="P81" s="43"/>
      <c r="Q81" s="44"/>
      <c r="R81" s="44"/>
    </row>
    <row r="82" spans="1:18" ht="12.75">
      <c r="A82" s="33"/>
      <c r="B82" s="29" t="s">
        <v>360</v>
      </c>
      <c r="C82" s="49" t="s">
        <v>345</v>
      </c>
      <c r="E82" s="38" t="s">
        <v>80</v>
      </c>
      <c r="F82" s="39"/>
      <c r="G82" s="43"/>
      <c r="H82" s="39"/>
      <c r="I82" s="39"/>
      <c r="J82" s="40"/>
      <c r="K82" s="39"/>
      <c r="L82" s="39"/>
      <c r="M82" s="40"/>
      <c r="N82" s="39"/>
      <c r="O82" s="39"/>
      <c r="P82" s="43"/>
      <c r="Q82" s="44"/>
      <c r="R82" s="44"/>
    </row>
    <row r="83" spans="1:18" ht="12.75">
      <c r="A83" s="33"/>
      <c r="B83" s="29" t="s">
        <v>361</v>
      </c>
      <c r="C83" s="49" t="s">
        <v>338</v>
      </c>
      <c r="E83" s="38"/>
      <c r="F83" s="39"/>
      <c r="G83" s="43"/>
      <c r="H83" s="39"/>
      <c r="I83" s="39"/>
      <c r="J83" s="40"/>
      <c r="K83" s="39"/>
      <c r="L83" s="39"/>
      <c r="M83" s="40"/>
      <c r="N83" s="39"/>
      <c r="O83" s="39"/>
      <c r="P83" s="43"/>
      <c r="Q83" s="44"/>
      <c r="R83" s="44"/>
    </row>
    <row r="84" spans="1:18" ht="12.75">
      <c r="A84" s="33"/>
      <c r="B84" s="29" t="s">
        <v>362</v>
      </c>
      <c r="C84" s="49" t="s">
        <v>339</v>
      </c>
      <c r="E84" s="38"/>
      <c r="F84" s="39"/>
      <c r="G84" s="43"/>
      <c r="H84" s="39"/>
      <c r="I84" s="39"/>
      <c r="J84" s="40"/>
      <c r="K84" s="39"/>
      <c r="L84" s="39"/>
      <c r="M84" s="40"/>
      <c r="N84" s="39"/>
      <c r="O84" s="39"/>
      <c r="P84" s="43"/>
      <c r="Q84" s="44"/>
      <c r="R84" s="44"/>
    </row>
    <row r="85" spans="1:18" ht="12.75">
      <c r="A85" s="33"/>
      <c r="B85" s="29" t="s">
        <v>363</v>
      </c>
      <c r="C85" s="49" t="s">
        <v>340</v>
      </c>
      <c r="E85" s="38"/>
      <c r="F85" s="39"/>
      <c r="G85" s="43"/>
      <c r="H85" s="39"/>
      <c r="I85" s="39"/>
      <c r="J85" s="40"/>
      <c r="K85" s="39"/>
      <c r="L85" s="39"/>
      <c r="M85" s="40"/>
      <c r="N85" s="39"/>
      <c r="O85" s="39"/>
      <c r="P85" s="43"/>
      <c r="Q85" s="44"/>
      <c r="R85" s="44"/>
    </row>
    <row r="86" spans="1:18" ht="12.75">
      <c r="A86" s="33"/>
      <c r="B86" s="29" t="s">
        <v>364</v>
      </c>
      <c r="C86" s="49" t="s">
        <v>341</v>
      </c>
      <c r="E86" s="38"/>
      <c r="F86" s="39"/>
      <c r="G86" s="43"/>
      <c r="H86" s="39"/>
      <c r="I86" s="39"/>
      <c r="J86" s="40"/>
      <c r="K86" s="39"/>
      <c r="L86" s="39"/>
      <c r="M86" s="40"/>
      <c r="N86" s="39"/>
      <c r="O86" s="39"/>
      <c r="P86" s="43"/>
      <c r="Q86" s="44"/>
      <c r="R86" s="44"/>
    </row>
    <row r="87" spans="1:18" ht="12.75">
      <c r="A87" s="33"/>
      <c r="B87" s="29" t="s">
        <v>365</v>
      </c>
      <c r="C87" s="49" t="s">
        <v>342</v>
      </c>
      <c r="E87" s="38"/>
      <c r="F87" s="39"/>
      <c r="G87" s="43"/>
      <c r="H87" s="39"/>
      <c r="I87" s="39"/>
      <c r="J87" s="40"/>
      <c r="K87" s="39"/>
      <c r="L87" s="39"/>
      <c r="M87" s="40"/>
      <c r="N87" s="39"/>
      <c r="O87" s="39"/>
      <c r="P87" s="43"/>
      <c r="Q87" s="44"/>
      <c r="R87" s="44"/>
    </row>
    <row r="88" spans="1:18" ht="12.75">
      <c r="A88" s="33"/>
      <c r="B88" s="29" t="s">
        <v>366</v>
      </c>
      <c r="C88" s="49" t="s">
        <v>348</v>
      </c>
      <c r="E88" s="38"/>
      <c r="F88" s="39"/>
      <c r="G88" s="43"/>
      <c r="H88" s="39"/>
      <c r="I88" s="39"/>
      <c r="J88" s="40"/>
      <c r="K88" s="39"/>
      <c r="L88" s="39"/>
      <c r="M88" s="40"/>
      <c r="N88" s="39"/>
      <c r="O88" s="39"/>
      <c r="P88" s="43"/>
      <c r="Q88" s="44"/>
      <c r="R88" s="44"/>
    </row>
    <row r="89" spans="1:18" ht="12.75">
      <c r="A89" s="33"/>
      <c r="B89" s="29" t="s">
        <v>367</v>
      </c>
      <c r="C89" s="49" t="s">
        <v>347</v>
      </c>
      <c r="E89" s="38"/>
      <c r="F89" s="39"/>
      <c r="G89" s="43"/>
      <c r="H89" s="39"/>
      <c r="I89" s="39"/>
      <c r="J89" s="40"/>
      <c r="K89" s="39"/>
      <c r="L89" s="39"/>
      <c r="M89" s="40"/>
      <c r="N89" s="39"/>
      <c r="O89" s="39"/>
      <c r="P89" s="43"/>
      <c r="Q89" s="44"/>
      <c r="R89" s="44"/>
    </row>
    <row r="90" spans="1:18" ht="12.75">
      <c r="A90" s="33"/>
      <c r="B90" s="29" t="s">
        <v>368</v>
      </c>
      <c r="C90" s="49" t="s">
        <v>343</v>
      </c>
      <c r="E90" s="38"/>
      <c r="F90" s="39"/>
      <c r="G90" s="43"/>
      <c r="H90" s="39"/>
      <c r="I90" s="39"/>
      <c r="J90" s="40"/>
      <c r="K90" s="39"/>
      <c r="L90" s="39"/>
      <c r="M90" s="40"/>
      <c r="N90" s="39"/>
      <c r="O90" s="39"/>
      <c r="P90" s="43"/>
      <c r="Q90" s="44"/>
      <c r="R90" s="44"/>
    </row>
    <row r="91" spans="1:18" ht="12.75">
      <c r="A91" s="33"/>
      <c r="B91" s="29" t="s">
        <v>369</v>
      </c>
      <c r="C91" s="49" t="s">
        <v>346</v>
      </c>
      <c r="E91" s="38"/>
      <c r="F91" s="39"/>
      <c r="G91" s="43"/>
      <c r="H91" s="39"/>
      <c r="I91" s="39"/>
      <c r="J91" s="40"/>
      <c r="K91" s="39"/>
      <c r="L91" s="39"/>
      <c r="M91" s="40"/>
      <c r="N91" s="39"/>
      <c r="O91" s="39"/>
      <c r="P91" s="43"/>
      <c r="Q91" s="44"/>
      <c r="R91" s="44"/>
    </row>
    <row r="92" spans="1:18" ht="12.75">
      <c r="A92" s="33"/>
      <c r="B92" s="28">
        <v>9</v>
      </c>
      <c r="C92" s="24" t="s">
        <v>358</v>
      </c>
      <c r="E92" s="38"/>
      <c r="F92" s="39"/>
      <c r="G92" s="43"/>
      <c r="H92" s="39"/>
      <c r="I92" s="39"/>
      <c r="J92" s="40"/>
      <c r="K92" s="39"/>
      <c r="L92" s="39"/>
      <c r="M92" s="40"/>
      <c r="N92" s="39"/>
      <c r="O92" s="39"/>
      <c r="P92" s="43"/>
      <c r="Q92" s="44"/>
      <c r="R92" s="44"/>
    </row>
    <row r="93" spans="1:18" ht="12.75">
      <c r="A93" s="33"/>
      <c r="B93" s="83" t="s">
        <v>376</v>
      </c>
      <c r="C93" s="49"/>
      <c r="E93" s="38"/>
      <c r="F93" s="39"/>
      <c r="G93" s="43"/>
      <c r="H93" s="39"/>
      <c r="I93" s="39"/>
      <c r="J93" s="40"/>
      <c r="K93" s="39"/>
      <c r="L93" s="39"/>
      <c r="M93" s="40"/>
      <c r="N93" s="39"/>
      <c r="O93" s="39"/>
      <c r="P93" s="43"/>
      <c r="Q93" s="44"/>
      <c r="R93" s="44"/>
    </row>
    <row r="94" spans="1:18" ht="12.75">
      <c r="A94" s="33"/>
      <c r="B94" s="83" t="s">
        <v>377</v>
      </c>
      <c r="C94" s="49"/>
      <c r="E94" s="38"/>
      <c r="F94" s="39"/>
      <c r="G94" s="43"/>
      <c r="H94" s="39"/>
      <c r="I94" s="39"/>
      <c r="J94" s="40"/>
      <c r="K94" s="39"/>
      <c r="L94" s="39"/>
      <c r="M94" s="40"/>
      <c r="N94" s="39"/>
      <c r="O94" s="39"/>
      <c r="P94" s="43"/>
      <c r="Q94" s="44"/>
      <c r="R94" s="44"/>
    </row>
    <row r="95" spans="1:18" ht="12.75">
      <c r="A95" s="33"/>
      <c r="B95" s="83" t="s">
        <v>378</v>
      </c>
      <c r="C95" s="49"/>
      <c r="E95" s="38"/>
      <c r="F95" s="39"/>
      <c r="G95" s="43"/>
      <c r="H95" s="39"/>
      <c r="I95" s="39"/>
      <c r="J95" s="40"/>
      <c r="K95" s="39"/>
      <c r="L95" s="39"/>
      <c r="M95" s="40"/>
      <c r="N95" s="39"/>
      <c r="O95" s="39"/>
      <c r="P95" s="43"/>
      <c r="Q95" s="44"/>
      <c r="R95" s="44"/>
    </row>
    <row r="96" spans="1:18" ht="12.75">
      <c r="A96" s="33"/>
      <c r="B96" s="83" t="s">
        <v>379</v>
      </c>
      <c r="C96" s="49"/>
      <c r="E96" s="38"/>
      <c r="F96" s="39"/>
      <c r="G96" s="43"/>
      <c r="H96" s="39"/>
      <c r="I96" s="39"/>
      <c r="J96" s="40"/>
      <c r="K96" s="39"/>
      <c r="L96" s="39"/>
      <c r="M96" s="40"/>
      <c r="N96" s="39"/>
      <c r="O96" s="39"/>
      <c r="P96" s="43"/>
      <c r="Q96" s="44"/>
      <c r="R96" s="44"/>
    </row>
    <row r="97" spans="1:18" ht="12.75">
      <c r="A97" s="33"/>
      <c r="B97" s="83" t="s">
        <v>380</v>
      </c>
      <c r="C97" s="49"/>
      <c r="E97" s="38"/>
      <c r="F97" s="39"/>
      <c r="G97" s="43"/>
      <c r="H97" s="39"/>
      <c r="I97" s="39"/>
      <c r="J97" s="40"/>
      <c r="K97" s="39"/>
      <c r="L97" s="39"/>
      <c r="M97" s="40"/>
      <c r="N97" s="39"/>
      <c r="O97" s="39"/>
      <c r="P97" s="43"/>
      <c r="Q97" s="44"/>
      <c r="R97" s="44"/>
    </row>
    <row r="98" spans="1:18" ht="12.75">
      <c r="A98" s="33"/>
      <c r="B98" s="83" t="s">
        <v>381</v>
      </c>
      <c r="C98" s="49"/>
      <c r="E98" s="38"/>
      <c r="F98" s="39"/>
      <c r="G98" s="43"/>
      <c r="H98" s="39"/>
      <c r="I98" s="39"/>
      <c r="J98" s="40"/>
      <c r="K98" s="39"/>
      <c r="L98" s="39"/>
      <c r="M98" s="40"/>
      <c r="N98" s="39"/>
      <c r="O98" s="39"/>
      <c r="P98" s="43"/>
      <c r="Q98" s="44"/>
      <c r="R98" s="44"/>
    </row>
    <row r="99" spans="1:18" ht="12.75">
      <c r="A99" s="33"/>
      <c r="B99" s="83" t="s">
        <v>382</v>
      </c>
      <c r="C99" s="49"/>
      <c r="E99" s="38"/>
      <c r="F99" s="39"/>
      <c r="G99" s="43"/>
      <c r="H99" s="39"/>
      <c r="I99" s="39"/>
      <c r="J99" s="40"/>
      <c r="K99" s="39"/>
      <c r="L99" s="39"/>
      <c r="M99" s="40"/>
      <c r="N99" s="39"/>
      <c r="O99" s="39"/>
      <c r="P99" s="43"/>
      <c r="Q99" s="44"/>
      <c r="R99" s="44"/>
    </row>
    <row r="100" spans="1:18" ht="12.75">
      <c r="A100" s="33"/>
      <c r="B100" s="83" t="s">
        <v>383</v>
      </c>
      <c r="C100" s="49"/>
      <c r="E100" s="38"/>
      <c r="F100" s="39"/>
      <c r="G100" s="43"/>
      <c r="H100" s="39"/>
      <c r="I100" s="39"/>
      <c r="J100" s="40"/>
      <c r="K100" s="39"/>
      <c r="L100" s="39"/>
      <c r="M100" s="40"/>
      <c r="N100" s="39"/>
      <c r="O100" s="39"/>
      <c r="P100" s="43"/>
      <c r="Q100" s="44"/>
      <c r="R100" s="44"/>
    </row>
    <row r="101" spans="1:18" ht="12.75" hidden="1">
      <c r="A101" s="33"/>
      <c r="B101" s="29" t="s">
        <v>157</v>
      </c>
      <c r="C101" s="15"/>
      <c r="E101" s="38" t="s">
        <v>81</v>
      </c>
      <c r="F101" s="39"/>
      <c r="G101" s="43"/>
      <c r="H101" s="39"/>
      <c r="I101" s="39"/>
      <c r="J101" s="40"/>
      <c r="K101" s="39"/>
      <c r="L101" s="39"/>
      <c r="M101" s="40"/>
      <c r="N101" s="39"/>
      <c r="O101" s="39"/>
      <c r="P101" s="43"/>
      <c r="Q101" s="44"/>
      <c r="R101" s="44"/>
    </row>
    <row r="102" spans="2:18" ht="12.75" hidden="1">
      <c r="B102" s="29" t="s">
        <v>158</v>
      </c>
      <c r="C102" s="15"/>
      <c r="E102" s="38" t="s">
        <v>82</v>
      </c>
      <c r="F102" s="39"/>
      <c r="G102" s="43"/>
      <c r="H102" s="39"/>
      <c r="I102" s="39"/>
      <c r="J102" s="40"/>
      <c r="K102" s="39"/>
      <c r="L102" s="39"/>
      <c r="M102" s="40"/>
      <c r="N102" s="39"/>
      <c r="O102" s="39"/>
      <c r="P102" s="43"/>
      <c r="Q102" s="44"/>
      <c r="R102" s="44"/>
    </row>
    <row r="103" spans="2:18" ht="12.75" hidden="1">
      <c r="B103" s="29" t="s">
        <v>159</v>
      </c>
      <c r="C103" s="15"/>
      <c r="E103" s="38" t="s">
        <v>83</v>
      </c>
      <c r="F103" s="39"/>
      <c r="G103" s="43"/>
      <c r="H103" s="39"/>
      <c r="I103" s="39"/>
      <c r="J103" s="40"/>
      <c r="K103" s="39"/>
      <c r="L103" s="39"/>
      <c r="M103" s="40"/>
      <c r="N103" s="39"/>
      <c r="O103" s="39"/>
      <c r="P103" s="43"/>
      <c r="Q103" s="44"/>
      <c r="R103" s="44"/>
    </row>
    <row r="104" spans="2:18" ht="12.75" hidden="1">
      <c r="B104" s="29" t="s">
        <v>160</v>
      </c>
      <c r="C104" s="15"/>
      <c r="E104" s="38" t="s">
        <v>84</v>
      </c>
      <c r="F104" s="39"/>
      <c r="G104" s="43"/>
      <c r="H104" s="39"/>
      <c r="I104" s="39"/>
      <c r="J104" s="40"/>
      <c r="K104" s="39"/>
      <c r="L104" s="39"/>
      <c r="M104" s="40"/>
      <c r="N104" s="39"/>
      <c r="O104" s="39"/>
      <c r="P104" s="43"/>
      <c r="Q104" s="44"/>
      <c r="R104" s="44"/>
    </row>
    <row r="105" spans="2:18" ht="12.75" hidden="1">
      <c r="B105" s="29" t="s">
        <v>161</v>
      </c>
      <c r="C105" s="15"/>
      <c r="E105" s="38" t="s">
        <v>85</v>
      </c>
      <c r="F105" s="39"/>
      <c r="G105" s="43"/>
      <c r="H105" s="39"/>
      <c r="I105" s="39"/>
      <c r="J105" s="40"/>
      <c r="K105" s="39"/>
      <c r="L105" s="39"/>
      <c r="M105" s="40"/>
      <c r="N105" s="39"/>
      <c r="O105" s="39"/>
      <c r="P105" s="43"/>
      <c r="Q105" s="44"/>
      <c r="R105" s="44"/>
    </row>
    <row r="106" spans="2:18" ht="12.75" hidden="1">
      <c r="B106" s="29" t="s">
        <v>162</v>
      </c>
      <c r="C106" s="15"/>
      <c r="E106" s="38" t="s">
        <v>86</v>
      </c>
      <c r="F106" s="39"/>
      <c r="G106" s="43"/>
      <c r="H106" s="39"/>
      <c r="I106" s="39"/>
      <c r="J106" s="40"/>
      <c r="K106" s="39"/>
      <c r="L106" s="39"/>
      <c r="M106" s="40"/>
      <c r="N106" s="39"/>
      <c r="O106" s="39"/>
      <c r="P106" s="43"/>
      <c r="Q106" s="44"/>
      <c r="R106" s="44"/>
    </row>
    <row r="107" spans="2:18" ht="12.75" hidden="1">
      <c r="B107" s="29" t="s">
        <v>163</v>
      </c>
      <c r="C107" s="15"/>
      <c r="E107" s="45"/>
      <c r="F107" s="40"/>
      <c r="G107" s="43"/>
      <c r="H107" s="40"/>
      <c r="I107" s="40"/>
      <c r="J107" s="40"/>
      <c r="K107" s="40"/>
      <c r="L107" s="40"/>
      <c r="M107" s="40"/>
      <c r="N107" s="40"/>
      <c r="O107" s="40"/>
      <c r="P107" s="43"/>
      <c r="Q107" s="43"/>
      <c r="R107" s="43"/>
    </row>
    <row r="108" spans="2:18" ht="12.75" hidden="1">
      <c r="B108" s="29" t="s">
        <v>164</v>
      </c>
      <c r="C108" s="15"/>
      <c r="E108" s="45"/>
      <c r="F108" s="40"/>
      <c r="G108" s="43"/>
      <c r="H108" s="40"/>
      <c r="I108" s="40"/>
      <c r="J108" s="40"/>
      <c r="K108" s="40"/>
      <c r="L108" s="40"/>
      <c r="M108" s="40"/>
      <c r="N108" s="40"/>
      <c r="O108" s="40"/>
      <c r="P108" s="43"/>
      <c r="Q108" s="43"/>
      <c r="R108" s="43"/>
    </row>
    <row r="109" spans="2:18" ht="12.75" hidden="1">
      <c r="B109" s="29" t="s">
        <v>165</v>
      </c>
      <c r="C109" s="15"/>
      <c r="E109" s="45"/>
      <c r="F109" s="40"/>
      <c r="G109" s="43"/>
      <c r="H109" s="40"/>
      <c r="I109" s="40"/>
      <c r="J109" s="40"/>
      <c r="K109" s="40"/>
      <c r="L109" s="40"/>
      <c r="M109" s="40"/>
      <c r="N109" s="40"/>
      <c r="O109" s="40"/>
      <c r="P109" s="43"/>
      <c r="Q109" s="43"/>
      <c r="R109" s="43"/>
    </row>
    <row r="110" spans="2:18" ht="12.75" hidden="1">
      <c r="B110" s="29" t="s">
        <v>166</v>
      </c>
      <c r="C110" s="15"/>
      <c r="E110" s="45"/>
      <c r="F110" s="40"/>
      <c r="G110" s="43"/>
      <c r="H110" s="40"/>
      <c r="I110" s="40"/>
      <c r="J110" s="40"/>
      <c r="K110" s="40"/>
      <c r="L110" s="40"/>
      <c r="M110" s="40"/>
      <c r="N110" s="40"/>
      <c r="O110" s="40"/>
      <c r="P110" s="43"/>
      <c r="Q110" s="43"/>
      <c r="R110" s="43"/>
    </row>
    <row r="111" spans="2:18" ht="12.75" hidden="1">
      <c r="B111" s="29" t="s">
        <v>167</v>
      </c>
      <c r="C111" s="15"/>
      <c r="E111" s="45"/>
      <c r="F111" s="40"/>
      <c r="G111" s="43"/>
      <c r="H111" s="40"/>
      <c r="I111" s="40"/>
      <c r="J111" s="40"/>
      <c r="K111" s="40"/>
      <c r="L111" s="40"/>
      <c r="M111" s="40"/>
      <c r="N111" s="40"/>
      <c r="O111" s="40"/>
      <c r="P111" s="43"/>
      <c r="Q111" s="43"/>
      <c r="R111" s="43"/>
    </row>
    <row r="112" spans="2:18" ht="12.75" hidden="1">
      <c r="B112" s="29" t="s">
        <v>168</v>
      </c>
      <c r="C112" s="15"/>
      <c r="E112" s="45"/>
      <c r="F112" s="40"/>
      <c r="G112" s="43"/>
      <c r="H112" s="40"/>
      <c r="I112" s="40"/>
      <c r="J112" s="40"/>
      <c r="K112" s="40"/>
      <c r="L112" s="40"/>
      <c r="M112" s="40"/>
      <c r="N112" s="40"/>
      <c r="O112" s="40"/>
      <c r="P112" s="43"/>
      <c r="Q112" s="43"/>
      <c r="R112" s="43"/>
    </row>
    <row r="113" spans="2:18" ht="12.75" hidden="1">
      <c r="B113" s="29" t="s">
        <v>169</v>
      </c>
      <c r="C113" s="15"/>
      <c r="E113" s="45"/>
      <c r="F113" s="40"/>
      <c r="G113" s="43"/>
      <c r="H113" s="40"/>
      <c r="I113" s="40"/>
      <c r="J113" s="40"/>
      <c r="K113" s="40"/>
      <c r="L113" s="40"/>
      <c r="M113" s="40"/>
      <c r="N113" s="40"/>
      <c r="O113" s="40"/>
      <c r="P113" s="43"/>
      <c r="Q113" s="43"/>
      <c r="R113" s="43"/>
    </row>
    <row r="114" spans="2:18" ht="12.75" hidden="1">
      <c r="B114" s="29" t="s">
        <v>170</v>
      </c>
      <c r="C114" s="15"/>
      <c r="E114" s="45"/>
      <c r="F114" s="40"/>
      <c r="G114" s="43"/>
      <c r="H114" s="40"/>
      <c r="I114" s="40"/>
      <c r="J114" s="40"/>
      <c r="K114" s="40"/>
      <c r="L114" s="40"/>
      <c r="M114" s="40"/>
      <c r="N114" s="40"/>
      <c r="O114" s="40"/>
      <c r="P114" s="43"/>
      <c r="Q114" s="43"/>
      <c r="R114" s="43"/>
    </row>
    <row r="115" spans="2:18" ht="12.75" hidden="1">
      <c r="B115" s="29" t="s">
        <v>171</v>
      </c>
      <c r="C115" s="15"/>
      <c r="E115" s="45"/>
      <c r="F115" s="40"/>
      <c r="G115" s="43"/>
      <c r="H115" s="40"/>
      <c r="I115" s="40"/>
      <c r="J115" s="40"/>
      <c r="K115" s="40"/>
      <c r="L115" s="40"/>
      <c r="M115" s="40"/>
      <c r="N115" s="40"/>
      <c r="O115" s="40"/>
      <c r="P115" s="43"/>
      <c r="Q115" s="43"/>
      <c r="R115" s="43"/>
    </row>
    <row r="116" spans="2:18" ht="12.75" hidden="1">
      <c r="B116" s="29" t="s">
        <v>172</v>
      </c>
      <c r="C116" s="15"/>
      <c r="E116" s="45"/>
      <c r="F116" s="40"/>
      <c r="G116" s="43"/>
      <c r="H116" s="40"/>
      <c r="I116" s="40"/>
      <c r="J116" s="40"/>
      <c r="K116" s="40"/>
      <c r="L116" s="40"/>
      <c r="M116" s="40"/>
      <c r="N116" s="40"/>
      <c r="O116" s="40"/>
      <c r="P116" s="43"/>
      <c r="Q116" s="43"/>
      <c r="R116" s="43"/>
    </row>
    <row r="117" spans="2:18" ht="12.75" hidden="1">
      <c r="B117" s="29" t="s">
        <v>173</v>
      </c>
      <c r="C117" s="15"/>
      <c r="E117" s="45"/>
      <c r="F117" s="40"/>
      <c r="G117" s="43"/>
      <c r="H117" s="40"/>
      <c r="I117" s="40"/>
      <c r="J117" s="40"/>
      <c r="K117" s="40"/>
      <c r="L117" s="40"/>
      <c r="M117" s="40"/>
      <c r="N117" s="40"/>
      <c r="O117" s="40"/>
      <c r="P117" s="43"/>
      <c r="Q117" s="43"/>
      <c r="R117" s="43"/>
    </row>
    <row r="118" spans="2:18" ht="12.75" hidden="1">
      <c r="B118" s="29" t="s">
        <v>174</v>
      </c>
      <c r="C118" s="15"/>
      <c r="E118" s="45"/>
      <c r="F118" s="40"/>
      <c r="G118" s="43"/>
      <c r="H118" s="40"/>
      <c r="I118" s="40"/>
      <c r="J118" s="40"/>
      <c r="K118" s="40"/>
      <c r="L118" s="40"/>
      <c r="M118" s="40"/>
      <c r="N118" s="40"/>
      <c r="O118" s="40"/>
      <c r="P118" s="43"/>
      <c r="Q118" s="43"/>
      <c r="R118" s="43"/>
    </row>
    <row r="119" spans="2:18" ht="12.75" hidden="1">
      <c r="B119" s="29" t="s">
        <v>175</v>
      </c>
      <c r="C119" s="15"/>
      <c r="E119" s="45"/>
      <c r="F119" s="40"/>
      <c r="G119" s="43"/>
      <c r="H119" s="40"/>
      <c r="I119" s="40"/>
      <c r="J119" s="40"/>
      <c r="K119" s="40"/>
      <c r="L119" s="40"/>
      <c r="M119" s="40"/>
      <c r="N119" s="40"/>
      <c r="O119" s="40"/>
      <c r="P119" s="43"/>
      <c r="Q119" s="43"/>
      <c r="R119" s="43"/>
    </row>
    <row r="120" spans="2:18" ht="12.75" hidden="1">
      <c r="B120" s="29" t="s">
        <v>176</v>
      </c>
      <c r="C120" s="15"/>
      <c r="E120" s="45"/>
      <c r="F120" s="40"/>
      <c r="G120" s="43"/>
      <c r="H120" s="40"/>
      <c r="I120" s="40"/>
      <c r="J120" s="40"/>
      <c r="K120" s="40"/>
      <c r="L120" s="40"/>
      <c r="M120" s="40"/>
      <c r="N120" s="40"/>
      <c r="O120" s="40"/>
      <c r="P120" s="43"/>
      <c r="Q120" s="43"/>
      <c r="R120" s="43"/>
    </row>
    <row r="121" spans="2:18" ht="12.75" hidden="1">
      <c r="B121" s="29" t="s">
        <v>177</v>
      </c>
      <c r="C121" s="15"/>
      <c r="E121" s="45"/>
      <c r="F121" s="40"/>
      <c r="G121" s="43"/>
      <c r="H121" s="40"/>
      <c r="I121" s="40"/>
      <c r="J121" s="40"/>
      <c r="K121" s="40"/>
      <c r="L121" s="40"/>
      <c r="M121" s="40"/>
      <c r="N121" s="40"/>
      <c r="O121" s="40"/>
      <c r="P121" s="43"/>
      <c r="Q121" s="43"/>
      <c r="R121" s="43"/>
    </row>
    <row r="122" spans="2:18" ht="12.75" hidden="1">
      <c r="B122" s="29" t="s">
        <v>178</v>
      </c>
      <c r="C122" s="15"/>
      <c r="E122" s="45"/>
      <c r="F122" s="40"/>
      <c r="G122" s="43"/>
      <c r="H122" s="40"/>
      <c r="I122" s="40"/>
      <c r="J122" s="40"/>
      <c r="K122" s="40"/>
      <c r="L122" s="40"/>
      <c r="M122" s="40"/>
      <c r="N122" s="40"/>
      <c r="O122" s="40"/>
      <c r="P122" s="43"/>
      <c r="Q122" s="43"/>
      <c r="R122" s="43"/>
    </row>
    <row r="123" spans="2:18" ht="12.75" hidden="1">
      <c r="B123" s="29" t="s">
        <v>179</v>
      </c>
      <c r="C123" s="15"/>
      <c r="E123" s="45"/>
      <c r="F123" s="40"/>
      <c r="G123" s="43"/>
      <c r="H123" s="40"/>
      <c r="I123" s="40"/>
      <c r="J123" s="40"/>
      <c r="K123" s="40"/>
      <c r="L123" s="40"/>
      <c r="M123" s="40"/>
      <c r="N123" s="40"/>
      <c r="O123" s="40"/>
      <c r="P123" s="43"/>
      <c r="Q123" s="43"/>
      <c r="R123" s="43"/>
    </row>
    <row r="124" spans="2:18" ht="12.75" hidden="1">
      <c r="B124" s="29" t="s">
        <v>180</v>
      </c>
      <c r="C124" s="15"/>
      <c r="E124" s="45"/>
      <c r="F124" s="40"/>
      <c r="G124" s="43"/>
      <c r="H124" s="40"/>
      <c r="I124" s="40"/>
      <c r="J124" s="40"/>
      <c r="K124" s="40"/>
      <c r="L124" s="40"/>
      <c r="M124" s="40"/>
      <c r="N124" s="40"/>
      <c r="O124" s="40"/>
      <c r="P124" s="43"/>
      <c r="Q124" s="43"/>
      <c r="R124" s="43"/>
    </row>
    <row r="125" spans="2:18" ht="12.75" hidden="1">
      <c r="B125" s="29" t="s">
        <v>181</v>
      </c>
      <c r="C125" s="15"/>
      <c r="E125" s="45"/>
      <c r="F125" s="40"/>
      <c r="G125" s="43"/>
      <c r="H125" s="40"/>
      <c r="I125" s="40"/>
      <c r="J125" s="40"/>
      <c r="K125" s="40"/>
      <c r="L125" s="40"/>
      <c r="M125" s="40"/>
      <c r="N125" s="40"/>
      <c r="O125" s="40"/>
      <c r="P125" s="43"/>
      <c r="Q125" s="43"/>
      <c r="R125" s="43"/>
    </row>
    <row r="126" spans="2:18" ht="12.75" hidden="1">
      <c r="B126" s="29" t="s">
        <v>182</v>
      </c>
      <c r="C126" s="15"/>
      <c r="E126" s="45"/>
      <c r="F126" s="40"/>
      <c r="G126" s="43"/>
      <c r="H126" s="40"/>
      <c r="I126" s="40"/>
      <c r="J126" s="40"/>
      <c r="K126" s="40"/>
      <c r="L126" s="40"/>
      <c r="M126" s="40"/>
      <c r="N126" s="40"/>
      <c r="O126" s="40"/>
      <c r="P126" s="43"/>
      <c r="Q126" s="43"/>
      <c r="R126" s="43"/>
    </row>
    <row r="127" spans="2:18" ht="12.75" hidden="1">
      <c r="B127" s="29" t="s">
        <v>183</v>
      </c>
      <c r="C127" s="15"/>
      <c r="E127" s="45"/>
      <c r="F127" s="40"/>
      <c r="G127" s="43"/>
      <c r="H127" s="40"/>
      <c r="I127" s="40"/>
      <c r="J127" s="40"/>
      <c r="K127" s="40"/>
      <c r="L127" s="40"/>
      <c r="M127" s="40"/>
      <c r="N127" s="40"/>
      <c r="O127" s="40"/>
      <c r="P127" s="43"/>
      <c r="Q127" s="43"/>
      <c r="R127" s="43"/>
    </row>
    <row r="128" spans="2:18" ht="12.75" hidden="1">
      <c r="B128" s="29" t="s">
        <v>184</v>
      </c>
      <c r="C128" s="15"/>
      <c r="E128" s="45"/>
      <c r="F128" s="40"/>
      <c r="G128" s="43"/>
      <c r="H128" s="40"/>
      <c r="I128" s="40"/>
      <c r="J128" s="40"/>
      <c r="K128" s="40"/>
      <c r="L128" s="40"/>
      <c r="M128" s="40"/>
      <c r="N128" s="40"/>
      <c r="O128" s="40"/>
      <c r="P128" s="43"/>
      <c r="Q128" s="43"/>
      <c r="R128" s="43"/>
    </row>
    <row r="129" spans="2:18" ht="12.75" hidden="1">
      <c r="B129" s="29" t="s">
        <v>185</v>
      </c>
      <c r="C129" s="15"/>
      <c r="E129" s="45"/>
      <c r="F129" s="40"/>
      <c r="G129" s="43"/>
      <c r="H129" s="40"/>
      <c r="I129" s="40"/>
      <c r="J129" s="40"/>
      <c r="K129" s="40"/>
      <c r="L129" s="40"/>
      <c r="M129" s="40"/>
      <c r="N129" s="40"/>
      <c r="O129" s="40"/>
      <c r="P129" s="43"/>
      <c r="Q129" s="43"/>
      <c r="R129" s="43"/>
    </row>
    <row r="130" spans="2:18" ht="12.75" hidden="1">
      <c r="B130" s="29" t="s">
        <v>186</v>
      </c>
      <c r="C130" s="15"/>
      <c r="E130" s="45"/>
      <c r="F130" s="40"/>
      <c r="G130" s="43"/>
      <c r="H130" s="40"/>
      <c r="I130" s="40"/>
      <c r="J130" s="40"/>
      <c r="K130" s="40"/>
      <c r="L130" s="40"/>
      <c r="M130" s="40"/>
      <c r="N130" s="40"/>
      <c r="O130" s="40"/>
      <c r="P130" s="43"/>
      <c r="Q130" s="43"/>
      <c r="R130" s="43"/>
    </row>
    <row r="131" spans="2:18" ht="12.75" hidden="1">
      <c r="B131" s="29" t="s">
        <v>187</v>
      </c>
      <c r="C131" s="15"/>
      <c r="E131" s="45"/>
      <c r="F131" s="40"/>
      <c r="G131" s="43"/>
      <c r="H131" s="40"/>
      <c r="I131" s="40"/>
      <c r="J131" s="40"/>
      <c r="K131" s="40"/>
      <c r="L131" s="40"/>
      <c r="M131" s="40"/>
      <c r="N131" s="40"/>
      <c r="O131" s="40"/>
      <c r="P131" s="43"/>
      <c r="Q131" s="43"/>
      <c r="R131" s="43"/>
    </row>
    <row r="132" spans="2:18" ht="12.75" hidden="1">
      <c r="B132" s="29" t="s">
        <v>188</v>
      </c>
      <c r="C132" s="15"/>
      <c r="E132" s="45"/>
      <c r="F132" s="40"/>
      <c r="G132" s="43"/>
      <c r="H132" s="40"/>
      <c r="I132" s="40"/>
      <c r="J132" s="40"/>
      <c r="K132" s="40"/>
      <c r="L132" s="40"/>
      <c r="M132" s="40"/>
      <c r="N132" s="40"/>
      <c r="O132" s="40"/>
      <c r="P132" s="43"/>
      <c r="Q132" s="43"/>
      <c r="R132" s="43"/>
    </row>
    <row r="133" spans="2:18" ht="12.75" hidden="1">
      <c r="B133" s="29" t="s">
        <v>189</v>
      </c>
      <c r="C133" s="15"/>
      <c r="E133" s="45"/>
      <c r="F133" s="40"/>
      <c r="G133" s="43"/>
      <c r="H133" s="40"/>
      <c r="I133" s="40"/>
      <c r="J133" s="40"/>
      <c r="K133" s="40"/>
      <c r="L133" s="40"/>
      <c r="M133" s="40"/>
      <c r="N133" s="40"/>
      <c r="O133" s="40"/>
      <c r="P133" s="43"/>
      <c r="Q133" s="43"/>
      <c r="R133" s="43"/>
    </row>
    <row r="134" spans="2:18" ht="12.75" hidden="1">
      <c r="B134" s="29" t="s">
        <v>190</v>
      </c>
      <c r="C134" s="15"/>
      <c r="E134" s="45"/>
      <c r="F134" s="40"/>
      <c r="G134" s="43"/>
      <c r="H134" s="40"/>
      <c r="I134" s="40"/>
      <c r="J134" s="40"/>
      <c r="K134" s="40"/>
      <c r="L134" s="40"/>
      <c r="M134" s="40"/>
      <c r="N134" s="40"/>
      <c r="O134" s="40"/>
      <c r="P134" s="43"/>
      <c r="Q134" s="43"/>
      <c r="R134" s="43"/>
    </row>
    <row r="135" spans="2:18" ht="12.75" hidden="1">
      <c r="B135" s="29" t="s">
        <v>191</v>
      </c>
      <c r="C135" s="15"/>
      <c r="E135" s="45"/>
      <c r="F135" s="40"/>
      <c r="G135" s="43"/>
      <c r="H135" s="40"/>
      <c r="I135" s="40"/>
      <c r="J135" s="40"/>
      <c r="K135" s="40"/>
      <c r="L135" s="40"/>
      <c r="M135" s="40"/>
      <c r="N135" s="40"/>
      <c r="O135" s="40"/>
      <c r="P135" s="43"/>
      <c r="Q135" s="43"/>
      <c r="R135" s="43"/>
    </row>
    <row r="136" spans="2:18" ht="12.75" hidden="1">
      <c r="B136" s="29" t="s">
        <v>192</v>
      </c>
      <c r="C136" s="15"/>
      <c r="E136" s="45"/>
      <c r="F136" s="40"/>
      <c r="G136" s="43"/>
      <c r="H136" s="40"/>
      <c r="I136" s="40"/>
      <c r="J136" s="40"/>
      <c r="K136" s="40"/>
      <c r="L136" s="40"/>
      <c r="M136" s="40"/>
      <c r="N136" s="40"/>
      <c r="O136" s="40"/>
      <c r="P136" s="43"/>
      <c r="Q136" s="43"/>
      <c r="R136" s="43"/>
    </row>
    <row r="137" spans="2:18" ht="12.75" hidden="1">
      <c r="B137" s="29" t="s">
        <v>193</v>
      </c>
      <c r="C137" s="15"/>
      <c r="E137" s="45"/>
      <c r="F137" s="40"/>
      <c r="G137" s="43"/>
      <c r="H137" s="40"/>
      <c r="I137" s="40"/>
      <c r="J137" s="40"/>
      <c r="K137" s="40"/>
      <c r="L137" s="40"/>
      <c r="M137" s="40"/>
      <c r="N137" s="40"/>
      <c r="O137" s="40"/>
      <c r="P137" s="43"/>
      <c r="Q137" s="43"/>
      <c r="R137" s="43"/>
    </row>
    <row r="138" spans="2:18" ht="12.75" hidden="1">
      <c r="B138" s="29" t="s">
        <v>194</v>
      </c>
      <c r="C138" s="15"/>
      <c r="E138" s="45"/>
      <c r="F138" s="40"/>
      <c r="G138" s="43"/>
      <c r="H138" s="40"/>
      <c r="I138" s="40"/>
      <c r="J138" s="40"/>
      <c r="K138" s="40"/>
      <c r="L138" s="40"/>
      <c r="M138" s="40"/>
      <c r="N138" s="40"/>
      <c r="O138" s="40"/>
      <c r="P138" s="43"/>
      <c r="Q138" s="43"/>
      <c r="R138" s="43"/>
    </row>
    <row r="139" spans="2:18" ht="12.75" hidden="1">
      <c r="B139" s="29" t="s">
        <v>195</v>
      </c>
      <c r="C139" s="15"/>
      <c r="E139" s="45"/>
      <c r="F139" s="40"/>
      <c r="G139" s="43"/>
      <c r="H139" s="40"/>
      <c r="I139" s="40"/>
      <c r="J139" s="40"/>
      <c r="K139" s="40"/>
      <c r="L139" s="40"/>
      <c r="M139" s="40"/>
      <c r="N139" s="40"/>
      <c r="O139" s="40"/>
      <c r="P139" s="43"/>
      <c r="Q139" s="43"/>
      <c r="R139" s="43"/>
    </row>
    <row r="140" spans="2:18" ht="12.75" hidden="1">
      <c r="B140" s="29" t="s">
        <v>196</v>
      </c>
      <c r="C140" s="15"/>
      <c r="E140" s="45"/>
      <c r="F140" s="40"/>
      <c r="G140" s="43"/>
      <c r="H140" s="40"/>
      <c r="I140" s="40"/>
      <c r="J140" s="40"/>
      <c r="K140" s="40"/>
      <c r="L140" s="40"/>
      <c r="M140" s="40"/>
      <c r="N140" s="40"/>
      <c r="O140" s="40"/>
      <c r="P140" s="43"/>
      <c r="Q140" s="43"/>
      <c r="R140" s="43"/>
    </row>
    <row r="141" spans="2:18" ht="12.75" hidden="1">
      <c r="B141" s="29" t="s">
        <v>197</v>
      </c>
      <c r="C141" s="15"/>
      <c r="E141" s="45"/>
      <c r="F141" s="40"/>
      <c r="G141" s="43"/>
      <c r="H141" s="40"/>
      <c r="I141" s="40"/>
      <c r="J141" s="40"/>
      <c r="K141" s="40"/>
      <c r="L141" s="40"/>
      <c r="M141" s="40"/>
      <c r="N141" s="40"/>
      <c r="O141" s="40"/>
      <c r="P141" s="43"/>
      <c r="Q141" s="43"/>
      <c r="R141" s="43"/>
    </row>
    <row r="142" spans="2:18" ht="12.75" hidden="1">
      <c r="B142" s="29" t="s">
        <v>198</v>
      </c>
      <c r="C142" s="15"/>
      <c r="E142" s="45"/>
      <c r="F142" s="40"/>
      <c r="G142" s="43"/>
      <c r="H142" s="40"/>
      <c r="I142" s="40"/>
      <c r="J142" s="40"/>
      <c r="K142" s="40"/>
      <c r="L142" s="40"/>
      <c r="M142" s="40"/>
      <c r="N142" s="40"/>
      <c r="O142" s="40"/>
      <c r="P142" s="43"/>
      <c r="Q142" s="43"/>
      <c r="R142" s="43"/>
    </row>
    <row r="143" spans="2:18" ht="12.75" hidden="1">
      <c r="B143" s="29" t="s">
        <v>199</v>
      </c>
      <c r="C143" s="15"/>
      <c r="E143" s="45"/>
      <c r="F143" s="40"/>
      <c r="G143" s="43"/>
      <c r="H143" s="40"/>
      <c r="I143" s="40"/>
      <c r="J143" s="40"/>
      <c r="K143" s="40"/>
      <c r="L143" s="40"/>
      <c r="M143" s="40"/>
      <c r="N143" s="40"/>
      <c r="O143" s="40"/>
      <c r="P143" s="43"/>
      <c r="Q143" s="43"/>
      <c r="R143" s="43"/>
    </row>
    <row r="144" spans="2:18" ht="12.75" hidden="1">
      <c r="B144" s="29" t="s">
        <v>200</v>
      </c>
      <c r="C144" s="15"/>
      <c r="E144" s="45"/>
      <c r="F144" s="40"/>
      <c r="G144" s="43"/>
      <c r="H144" s="40"/>
      <c r="I144" s="40"/>
      <c r="J144" s="40"/>
      <c r="K144" s="40"/>
      <c r="L144" s="40"/>
      <c r="M144" s="40"/>
      <c r="N144" s="40"/>
      <c r="O144" s="40"/>
      <c r="P144" s="43"/>
      <c r="Q144" s="43"/>
      <c r="R144" s="43"/>
    </row>
    <row r="145" spans="2:18" ht="12.75" hidden="1">
      <c r="B145" s="29" t="s">
        <v>201</v>
      </c>
      <c r="C145" s="14"/>
      <c r="E145" s="45"/>
      <c r="F145" s="40"/>
      <c r="G145" s="43"/>
      <c r="H145" s="40"/>
      <c r="I145" s="40"/>
      <c r="J145" s="40"/>
      <c r="K145" s="40"/>
      <c r="L145" s="40"/>
      <c r="M145" s="40"/>
      <c r="N145" s="40"/>
      <c r="O145" s="40"/>
      <c r="P145" s="43"/>
      <c r="Q145" s="43"/>
      <c r="R145" s="43"/>
    </row>
    <row r="146" spans="2:18" ht="12.75" hidden="1">
      <c r="B146" s="29" t="s">
        <v>202</v>
      </c>
      <c r="C146" s="14"/>
      <c r="E146" s="45"/>
      <c r="F146" s="40"/>
      <c r="G146" s="43"/>
      <c r="H146" s="40"/>
      <c r="I146" s="40"/>
      <c r="J146" s="40"/>
      <c r="K146" s="40"/>
      <c r="L146" s="40"/>
      <c r="M146" s="40"/>
      <c r="N146" s="40"/>
      <c r="O146" s="40"/>
      <c r="P146" s="43"/>
      <c r="Q146" s="43"/>
      <c r="R146" s="43"/>
    </row>
    <row r="147" spans="2:18" ht="12.75" hidden="1">
      <c r="B147" s="29" t="s">
        <v>203</v>
      </c>
      <c r="C147" s="14"/>
      <c r="E147" s="45"/>
      <c r="F147" s="40"/>
      <c r="G147" s="43"/>
      <c r="H147" s="40"/>
      <c r="I147" s="40"/>
      <c r="J147" s="40"/>
      <c r="K147" s="40"/>
      <c r="L147" s="40"/>
      <c r="M147" s="40"/>
      <c r="N147" s="40"/>
      <c r="O147" s="40"/>
      <c r="P147" s="43"/>
      <c r="Q147" s="43"/>
      <c r="R147" s="43"/>
    </row>
    <row r="148" spans="2:18" ht="12.75" hidden="1">
      <c r="B148" s="29" t="s">
        <v>204</v>
      </c>
      <c r="C148" s="14"/>
      <c r="E148" s="45"/>
      <c r="F148" s="40"/>
      <c r="G148" s="43"/>
      <c r="H148" s="40"/>
      <c r="I148" s="40"/>
      <c r="J148" s="40"/>
      <c r="K148" s="40"/>
      <c r="L148" s="40"/>
      <c r="M148" s="40"/>
      <c r="N148" s="40"/>
      <c r="O148" s="40"/>
      <c r="P148" s="43"/>
      <c r="Q148" s="43"/>
      <c r="R148" s="43"/>
    </row>
    <row r="149" spans="2:18" ht="12.75" hidden="1">
      <c r="B149" s="29" t="s">
        <v>205</v>
      </c>
      <c r="C149" s="14"/>
      <c r="E149" s="45"/>
      <c r="F149" s="40"/>
      <c r="G149" s="43"/>
      <c r="H149" s="40"/>
      <c r="I149" s="40"/>
      <c r="J149" s="40"/>
      <c r="K149" s="40"/>
      <c r="L149" s="40"/>
      <c r="M149" s="40"/>
      <c r="N149" s="40"/>
      <c r="O149" s="40"/>
      <c r="P149" s="43"/>
      <c r="Q149" s="43"/>
      <c r="R149" s="43"/>
    </row>
    <row r="150" spans="2:18" ht="12.75" hidden="1">
      <c r="B150" s="29" t="s">
        <v>206</v>
      </c>
      <c r="C150" s="14"/>
      <c r="E150" s="45"/>
      <c r="F150" s="40"/>
      <c r="G150" s="43"/>
      <c r="H150" s="40"/>
      <c r="I150" s="40"/>
      <c r="J150" s="40"/>
      <c r="K150" s="40"/>
      <c r="L150" s="40"/>
      <c r="M150" s="40"/>
      <c r="N150" s="40"/>
      <c r="O150" s="40"/>
      <c r="P150" s="43"/>
      <c r="Q150" s="43"/>
      <c r="R150" s="43"/>
    </row>
    <row r="151" spans="2:18" ht="12.75" hidden="1">
      <c r="B151" s="29" t="s">
        <v>207</v>
      </c>
      <c r="C151" s="14"/>
      <c r="E151" s="45"/>
      <c r="F151" s="40"/>
      <c r="G151" s="43"/>
      <c r="H151" s="40"/>
      <c r="I151" s="40"/>
      <c r="J151" s="40"/>
      <c r="K151" s="40"/>
      <c r="L151" s="40"/>
      <c r="M151" s="40"/>
      <c r="N151" s="40"/>
      <c r="O151" s="40"/>
      <c r="P151" s="43"/>
      <c r="Q151" s="43"/>
      <c r="R151" s="43"/>
    </row>
    <row r="152" spans="2:18" ht="12.75" hidden="1">
      <c r="B152" s="29" t="s">
        <v>208</v>
      </c>
      <c r="C152" s="14"/>
      <c r="E152" s="45"/>
      <c r="F152" s="40"/>
      <c r="G152" s="43"/>
      <c r="H152" s="40"/>
      <c r="I152" s="40"/>
      <c r="J152" s="40"/>
      <c r="K152" s="40"/>
      <c r="L152" s="40"/>
      <c r="M152" s="40"/>
      <c r="N152" s="40"/>
      <c r="O152" s="40"/>
      <c r="P152" s="43"/>
      <c r="Q152" s="43"/>
      <c r="R152" s="43"/>
    </row>
    <row r="153" spans="2:18" ht="12.75" hidden="1">
      <c r="B153" s="29" t="s">
        <v>209</v>
      </c>
      <c r="C153" s="14"/>
      <c r="E153" s="45"/>
      <c r="F153" s="40"/>
      <c r="G153" s="43"/>
      <c r="H153" s="40"/>
      <c r="I153" s="40"/>
      <c r="J153" s="40"/>
      <c r="K153" s="40"/>
      <c r="L153" s="40"/>
      <c r="M153" s="40"/>
      <c r="N153" s="40"/>
      <c r="O153" s="40"/>
      <c r="P153" s="43"/>
      <c r="Q153" s="43"/>
      <c r="R153" s="43"/>
    </row>
    <row r="154" spans="2:18" ht="12.75" hidden="1">
      <c r="B154" s="29" t="s">
        <v>210</v>
      </c>
      <c r="C154" s="14"/>
      <c r="E154" s="45"/>
      <c r="F154" s="40"/>
      <c r="G154" s="43"/>
      <c r="H154" s="40"/>
      <c r="I154" s="40"/>
      <c r="J154" s="40"/>
      <c r="K154" s="40"/>
      <c r="L154" s="40"/>
      <c r="M154" s="40"/>
      <c r="N154" s="40"/>
      <c r="O154" s="40"/>
      <c r="P154" s="43"/>
      <c r="Q154" s="43"/>
      <c r="R154" s="43"/>
    </row>
    <row r="155" spans="2:18" ht="12.75" hidden="1">
      <c r="B155" s="29" t="s">
        <v>211</v>
      </c>
      <c r="C155" s="14"/>
      <c r="E155" s="45"/>
      <c r="F155" s="40"/>
      <c r="G155" s="43"/>
      <c r="H155" s="40"/>
      <c r="I155" s="40"/>
      <c r="J155" s="40"/>
      <c r="K155" s="40"/>
      <c r="L155" s="40"/>
      <c r="M155" s="40"/>
      <c r="N155" s="40"/>
      <c r="O155" s="40"/>
      <c r="P155" s="43"/>
      <c r="Q155" s="43"/>
      <c r="R155" s="43"/>
    </row>
    <row r="156" spans="2:18" ht="12.75" hidden="1">
      <c r="B156" s="29" t="s">
        <v>212</v>
      </c>
      <c r="C156" s="14"/>
      <c r="E156" s="45"/>
      <c r="F156" s="40"/>
      <c r="G156" s="43"/>
      <c r="H156" s="40"/>
      <c r="I156" s="40"/>
      <c r="J156" s="40"/>
      <c r="K156" s="40"/>
      <c r="L156" s="40"/>
      <c r="M156" s="40"/>
      <c r="N156" s="40"/>
      <c r="O156" s="40"/>
      <c r="P156" s="43"/>
      <c r="Q156" s="43"/>
      <c r="R156" s="43"/>
    </row>
    <row r="157" spans="2:18" ht="12.75" hidden="1">
      <c r="B157" s="29" t="s">
        <v>213</v>
      </c>
      <c r="C157" s="14"/>
      <c r="E157" s="45"/>
      <c r="F157" s="40"/>
      <c r="G157" s="43"/>
      <c r="H157" s="40"/>
      <c r="I157" s="40"/>
      <c r="J157" s="40"/>
      <c r="K157" s="40"/>
      <c r="L157" s="40"/>
      <c r="M157" s="40"/>
      <c r="N157" s="40"/>
      <c r="O157" s="40"/>
      <c r="P157" s="43"/>
      <c r="Q157" s="43"/>
      <c r="R157" s="43"/>
    </row>
    <row r="158" spans="2:18" ht="12.75" hidden="1">
      <c r="B158" s="29" t="s">
        <v>214</v>
      </c>
      <c r="C158" s="14"/>
      <c r="E158" s="45"/>
      <c r="F158" s="40"/>
      <c r="G158" s="43"/>
      <c r="H158" s="40"/>
      <c r="I158" s="40"/>
      <c r="J158" s="40"/>
      <c r="K158" s="40"/>
      <c r="L158" s="40"/>
      <c r="M158" s="40"/>
      <c r="N158" s="40"/>
      <c r="O158" s="40"/>
      <c r="P158" s="43"/>
      <c r="Q158" s="43"/>
      <c r="R158" s="43"/>
    </row>
    <row r="159" spans="2:18" ht="12.75" hidden="1">
      <c r="B159" s="29" t="s">
        <v>215</v>
      </c>
      <c r="C159" s="14"/>
      <c r="E159" s="45"/>
      <c r="F159" s="40"/>
      <c r="G159" s="43"/>
      <c r="H159" s="40"/>
      <c r="I159" s="40"/>
      <c r="J159" s="40"/>
      <c r="K159" s="40"/>
      <c r="L159" s="40"/>
      <c r="M159" s="40"/>
      <c r="N159" s="40"/>
      <c r="O159" s="40"/>
      <c r="P159" s="43"/>
      <c r="Q159" s="43"/>
      <c r="R159" s="43"/>
    </row>
    <row r="160" spans="2:18" ht="12.75" hidden="1">
      <c r="B160" s="29" t="s">
        <v>216</v>
      </c>
      <c r="C160" s="14"/>
      <c r="E160" s="45"/>
      <c r="F160" s="40"/>
      <c r="G160" s="43"/>
      <c r="H160" s="40"/>
      <c r="I160" s="40"/>
      <c r="J160" s="40"/>
      <c r="K160" s="40"/>
      <c r="L160" s="40"/>
      <c r="M160" s="40"/>
      <c r="N160" s="40"/>
      <c r="O160" s="40"/>
      <c r="P160" s="43"/>
      <c r="Q160" s="43"/>
      <c r="R160" s="43"/>
    </row>
    <row r="161" spans="2:18" ht="12.75" hidden="1">
      <c r="B161" s="29" t="s">
        <v>217</v>
      </c>
      <c r="C161" s="14"/>
      <c r="E161" s="45"/>
      <c r="F161" s="40"/>
      <c r="G161" s="43"/>
      <c r="H161" s="40"/>
      <c r="I161" s="40"/>
      <c r="J161" s="40"/>
      <c r="K161" s="40"/>
      <c r="L161" s="40"/>
      <c r="M161" s="40"/>
      <c r="N161" s="40"/>
      <c r="O161" s="40"/>
      <c r="P161" s="43"/>
      <c r="Q161" s="43"/>
      <c r="R161" s="43"/>
    </row>
    <row r="162" spans="2:18" ht="12.75" hidden="1">
      <c r="B162" s="29" t="s">
        <v>218</v>
      </c>
      <c r="C162" s="14"/>
      <c r="E162" s="45"/>
      <c r="F162" s="40"/>
      <c r="G162" s="43"/>
      <c r="H162" s="40"/>
      <c r="I162" s="40"/>
      <c r="J162" s="40"/>
      <c r="K162" s="40"/>
      <c r="L162" s="40"/>
      <c r="M162" s="40"/>
      <c r="N162" s="40"/>
      <c r="O162" s="40"/>
      <c r="P162" s="43"/>
      <c r="Q162" s="43"/>
      <c r="R162" s="43"/>
    </row>
    <row r="163" spans="2:18" ht="12.75" hidden="1">
      <c r="B163" s="29" t="s">
        <v>219</v>
      </c>
      <c r="C163" s="14"/>
      <c r="E163" s="45"/>
      <c r="F163" s="40"/>
      <c r="G163" s="43"/>
      <c r="H163" s="40"/>
      <c r="I163" s="40"/>
      <c r="J163" s="40"/>
      <c r="K163" s="40"/>
      <c r="L163" s="40"/>
      <c r="M163" s="40"/>
      <c r="N163" s="40"/>
      <c r="O163" s="40"/>
      <c r="P163" s="43"/>
      <c r="Q163" s="43"/>
      <c r="R163" s="43"/>
    </row>
    <row r="164" spans="2:18" ht="12.75" hidden="1">
      <c r="B164" s="29" t="s">
        <v>220</v>
      </c>
      <c r="C164" s="14"/>
      <c r="E164" s="45"/>
      <c r="F164" s="40"/>
      <c r="G164" s="43"/>
      <c r="H164" s="40"/>
      <c r="I164" s="40"/>
      <c r="J164" s="40"/>
      <c r="K164" s="40"/>
      <c r="L164" s="40"/>
      <c r="M164" s="40"/>
      <c r="N164" s="40"/>
      <c r="O164" s="40"/>
      <c r="P164" s="43"/>
      <c r="Q164" s="43"/>
      <c r="R164" s="43"/>
    </row>
    <row r="165" spans="2:18" ht="12.75" hidden="1">
      <c r="B165" s="29" t="s">
        <v>221</v>
      </c>
      <c r="C165" s="14"/>
      <c r="E165" s="45"/>
      <c r="F165" s="40"/>
      <c r="G165" s="43"/>
      <c r="H165" s="40"/>
      <c r="I165" s="40"/>
      <c r="J165" s="40"/>
      <c r="K165" s="40"/>
      <c r="L165" s="40"/>
      <c r="M165" s="40"/>
      <c r="N165" s="40"/>
      <c r="O165" s="40"/>
      <c r="P165" s="43"/>
      <c r="Q165" s="43"/>
      <c r="R165" s="43"/>
    </row>
    <row r="166" spans="2:18" ht="12.75" hidden="1">
      <c r="B166" s="29" t="s">
        <v>222</v>
      </c>
      <c r="C166" s="14"/>
      <c r="E166" s="45"/>
      <c r="F166" s="40"/>
      <c r="G166" s="43"/>
      <c r="H166" s="40"/>
      <c r="I166" s="40"/>
      <c r="J166" s="40"/>
      <c r="K166" s="40"/>
      <c r="L166" s="40"/>
      <c r="M166" s="40"/>
      <c r="N166" s="40"/>
      <c r="O166" s="40"/>
      <c r="P166" s="43"/>
      <c r="Q166" s="43"/>
      <c r="R166" s="43"/>
    </row>
    <row r="167" spans="2:18" ht="12.75" hidden="1">
      <c r="B167" s="29" t="s">
        <v>223</v>
      </c>
      <c r="C167" s="14"/>
      <c r="E167" s="45"/>
      <c r="F167" s="40"/>
      <c r="G167" s="43"/>
      <c r="H167" s="40"/>
      <c r="I167" s="40"/>
      <c r="J167" s="40"/>
      <c r="K167" s="40"/>
      <c r="L167" s="40"/>
      <c r="M167" s="40"/>
      <c r="N167" s="40"/>
      <c r="O167" s="40"/>
      <c r="P167" s="43"/>
      <c r="Q167" s="43"/>
      <c r="R167" s="43"/>
    </row>
    <row r="168" spans="2:18" ht="12.75" hidden="1">
      <c r="B168" s="29" t="s">
        <v>224</v>
      </c>
      <c r="C168" s="14"/>
      <c r="E168" s="45"/>
      <c r="F168" s="40"/>
      <c r="G168" s="43"/>
      <c r="H168" s="40"/>
      <c r="I168" s="40"/>
      <c r="J168" s="40"/>
      <c r="K168" s="40"/>
      <c r="L168" s="40"/>
      <c r="M168" s="40"/>
      <c r="N168" s="40"/>
      <c r="O168" s="40"/>
      <c r="P168" s="43"/>
      <c r="Q168" s="43"/>
      <c r="R168" s="43"/>
    </row>
    <row r="169" spans="2:18" ht="12.75" hidden="1">
      <c r="B169" s="29" t="s">
        <v>225</v>
      </c>
      <c r="C169" s="14"/>
      <c r="E169" s="45"/>
      <c r="F169" s="40"/>
      <c r="G169" s="43"/>
      <c r="H169" s="40"/>
      <c r="I169" s="40"/>
      <c r="J169" s="40"/>
      <c r="K169" s="40"/>
      <c r="L169" s="40"/>
      <c r="M169" s="40"/>
      <c r="N169" s="40"/>
      <c r="O169" s="40"/>
      <c r="P169" s="43"/>
      <c r="Q169" s="43"/>
      <c r="R169" s="43"/>
    </row>
    <row r="170" spans="2:18" ht="12.75" hidden="1">
      <c r="B170" s="29" t="s">
        <v>226</v>
      </c>
      <c r="C170" s="14"/>
      <c r="E170" s="45"/>
      <c r="F170" s="40"/>
      <c r="G170" s="43"/>
      <c r="H170" s="40"/>
      <c r="I170" s="40"/>
      <c r="J170" s="40"/>
      <c r="K170" s="40"/>
      <c r="L170" s="40"/>
      <c r="M170" s="40"/>
      <c r="N170" s="40"/>
      <c r="O170" s="40"/>
      <c r="P170" s="43"/>
      <c r="Q170" s="43"/>
      <c r="R170" s="43"/>
    </row>
    <row r="171" spans="2:18" ht="12.75" hidden="1">
      <c r="B171" s="29" t="s">
        <v>227</v>
      </c>
      <c r="C171" s="14"/>
      <c r="E171" s="45"/>
      <c r="F171" s="40"/>
      <c r="G171" s="43"/>
      <c r="H171" s="40"/>
      <c r="I171" s="40"/>
      <c r="J171" s="40"/>
      <c r="K171" s="40"/>
      <c r="L171" s="40"/>
      <c r="M171" s="40"/>
      <c r="N171" s="40"/>
      <c r="O171" s="40"/>
      <c r="P171" s="43"/>
      <c r="Q171" s="43"/>
      <c r="R171" s="43"/>
    </row>
    <row r="172" spans="2:18" ht="12.75" hidden="1">
      <c r="B172" s="29" t="s">
        <v>228</v>
      </c>
      <c r="C172" s="14"/>
      <c r="E172" s="45"/>
      <c r="F172" s="40"/>
      <c r="G172" s="43"/>
      <c r="H172" s="40"/>
      <c r="I172" s="40"/>
      <c r="J172" s="40"/>
      <c r="K172" s="40"/>
      <c r="L172" s="40"/>
      <c r="M172" s="40"/>
      <c r="N172" s="40"/>
      <c r="O172" s="40"/>
      <c r="P172" s="43"/>
      <c r="Q172" s="43"/>
      <c r="R172" s="43"/>
    </row>
    <row r="173" spans="2:18" ht="25.5" hidden="1">
      <c r="B173" s="29" t="s">
        <v>229</v>
      </c>
      <c r="C173" s="14"/>
      <c r="E173" s="45"/>
      <c r="F173" s="40"/>
      <c r="G173" s="43"/>
      <c r="H173" s="40"/>
      <c r="I173" s="40"/>
      <c r="J173" s="40"/>
      <c r="K173" s="40"/>
      <c r="L173" s="40"/>
      <c r="M173" s="40"/>
      <c r="N173" s="40"/>
      <c r="O173" s="40"/>
      <c r="P173" s="43"/>
      <c r="Q173" s="43"/>
      <c r="R173" s="43"/>
    </row>
    <row r="174" spans="2:18" ht="25.5" hidden="1">
      <c r="B174" s="29" t="s">
        <v>230</v>
      </c>
      <c r="C174" s="14"/>
      <c r="E174" s="45"/>
      <c r="F174" s="40"/>
      <c r="G174" s="43"/>
      <c r="H174" s="40"/>
      <c r="I174" s="40"/>
      <c r="J174" s="40"/>
      <c r="K174" s="40"/>
      <c r="L174" s="40"/>
      <c r="M174" s="40"/>
      <c r="N174" s="40"/>
      <c r="O174" s="40"/>
      <c r="P174" s="43"/>
      <c r="Q174" s="43"/>
      <c r="R174" s="43"/>
    </row>
    <row r="175" spans="2:18" ht="25.5" hidden="1">
      <c r="B175" s="29" t="s">
        <v>231</v>
      </c>
      <c r="C175" s="14"/>
      <c r="E175" s="45"/>
      <c r="F175" s="40"/>
      <c r="G175" s="43"/>
      <c r="H175" s="40"/>
      <c r="I175" s="40"/>
      <c r="J175" s="40"/>
      <c r="K175" s="40"/>
      <c r="L175" s="40"/>
      <c r="M175" s="40"/>
      <c r="N175" s="40"/>
      <c r="O175" s="40"/>
      <c r="P175" s="43"/>
      <c r="Q175" s="43"/>
      <c r="R175" s="43"/>
    </row>
    <row r="176" spans="2:18" ht="25.5" hidden="1">
      <c r="B176" s="29" t="s">
        <v>232</v>
      </c>
      <c r="C176" s="14"/>
      <c r="E176" s="45"/>
      <c r="F176" s="40"/>
      <c r="G176" s="43"/>
      <c r="H176" s="40"/>
      <c r="I176" s="40"/>
      <c r="J176" s="40"/>
      <c r="K176" s="40"/>
      <c r="L176" s="40"/>
      <c r="M176" s="40"/>
      <c r="N176" s="40"/>
      <c r="O176" s="40"/>
      <c r="P176" s="43"/>
      <c r="Q176" s="43"/>
      <c r="R176" s="43"/>
    </row>
    <row r="177" spans="2:18" ht="25.5" hidden="1">
      <c r="B177" s="29" t="s">
        <v>233</v>
      </c>
      <c r="C177" s="14"/>
      <c r="E177" s="45"/>
      <c r="F177" s="40"/>
      <c r="G177" s="43"/>
      <c r="H177" s="40"/>
      <c r="I177" s="40"/>
      <c r="J177" s="40"/>
      <c r="K177" s="40"/>
      <c r="L177" s="40"/>
      <c r="M177" s="40"/>
      <c r="N177" s="40"/>
      <c r="O177" s="40"/>
      <c r="P177" s="43"/>
      <c r="Q177" s="43"/>
      <c r="R177" s="43"/>
    </row>
    <row r="178" spans="2:18" ht="25.5" hidden="1">
      <c r="B178" s="29" t="s">
        <v>234</v>
      </c>
      <c r="C178" s="14"/>
      <c r="E178" s="45"/>
      <c r="F178" s="40"/>
      <c r="G178" s="43"/>
      <c r="H178" s="40"/>
      <c r="I178" s="40"/>
      <c r="J178" s="40"/>
      <c r="K178" s="40"/>
      <c r="L178" s="40"/>
      <c r="M178" s="40"/>
      <c r="N178" s="40"/>
      <c r="O178" s="40"/>
      <c r="P178" s="43"/>
      <c r="Q178" s="43"/>
      <c r="R178" s="43"/>
    </row>
    <row r="179" spans="2:18" ht="25.5" hidden="1">
      <c r="B179" s="29" t="s">
        <v>235</v>
      </c>
      <c r="C179" s="14"/>
      <c r="E179" s="45"/>
      <c r="F179" s="40"/>
      <c r="G179" s="43"/>
      <c r="H179" s="40"/>
      <c r="I179" s="40"/>
      <c r="J179" s="40"/>
      <c r="K179" s="40"/>
      <c r="L179" s="40"/>
      <c r="M179" s="40"/>
      <c r="N179" s="40"/>
      <c r="O179" s="40"/>
      <c r="P179" s="43"/>
      <c r="Q179" s="43"/>
      <c r="R179" s="43"/>
    </row>
    <row r="180" spans="2:18" ht="25.5" hidden="1">
      <c r="B180" s="29" t="s">
        <v>236</v>
      </c>
      <c r="C180" s="14"/>
      <c r="E180" s="45"/>
      <c r="F180" s="40"/>
      <c r="G180" s="43"/>
      <c r="H180" s="40"/>
      <c r="I180" s="40"/>
      <c r="J180" s="40"/>
      <c r="K180" s="40"/>
      <c r="L180" s="40"/>
      <c r="M180" s="40"/>
      <c r="N180" s="40"/>
      <c r="O180" s="40"/>
      <c r="P180" s="43"/>
      <c r="Q180" s="43"/>
      <c r="R180" s="43"/>
    </row>
    <row r="181" spans="2:18" ht="25.5" hidden="1">
      <c r="B181" s="29" t="s">
        <v>237</v>
      </c>
      <c r="C181" s="14"/>
      <c r="E181" s="45"/>
      <c r="F181" s="40"/>
      <c r="G181" s="43"/>
      <c r="H181" s="40"/>
      <c r="I181" s="40"/>
      <c r="J181" s="40"/>
      <c r="K181" s="40"/>
      <c r="L181" s="40"/>
      <c r="M181" s="40"/>
      <c r="N181" s="40"/>
      <c r="O181" s="40"/>
      <c r="P181" s="43"/>
      <c r="Q181" s="43"/>
      <c r="R181" s="43"/>
    </row>
    <row r="182" spans="2:18" ht="25.5" hidden="1">
      <c r="B182" s="29" t="s">
        <v>238</v>
      </c>
      <c r="C182" s="14"/>
      <c r="E182" s="45"/>
      <c r="F182" s="40"/>
      <c r="G182" s="43"/>
      <c r="H182" s="40"/>
      <c r="I182" s="40"/>
      <c r="J182" s="40"/>
      <c r="K182" s="40"/>
      <c r="L182" s="40"/>
      <c r="M182" s="40"/>
      <c r="N182" s="40"/>
      <c r="O182" s="40"/>
      <c r="P182" s="43"/>
      <c r="Q182" s="43"/>
      <c r="R182" s="43"/>
    </row>
    <row r="183" spans="2:18" ht="25.5" hidden="1">
      <c r="B183" s="29" t="s">
        <v>239</v>
      </c>
      <c r="C183" s="14"/>
      <c r="E183" s="45"/>
      <c r="F183" s="40"/>
      <c r="G183" s="43"/>
      <c r="H183" s="40"/>
      <c r="I183" s="40"/>
      <c r="J183" s="40"/>
      <c r="K183" s="40"/>
      <c r="L183" s="40"/>
      <c r="M183" s="40"/>
      <c r="N183" s="40"/>
      <c r="O183" s="40"/>
      <c r="P183" s="43"/>
      <c r="Q183" s="43"/>
      <c r="R183" s="43"/>
    </row>
    <row r="184" spans="2:18" ht="25.5" hidden="1">
      <c r="B184" s="29" t="s">
        <v>240</v>
      </c>
      <c r="C184" s="14"/>
      <c r="E184" s="45"/>
      <c r="F184" s="40"/>
      <c r="G184" s="43"/>
      <c r="H184" s="40"/>
      <c r="I184" s="40"/>
      <c r="J184" s="40"/>
      <c r="K184" s="40"/>
      <c r="L184" s="40"/>
      <c r="M184" s="40"/>
      <c r="N184" s="40"/>
      <c r="O184" s="40"/>
      <c r="P184" s="43"/>
      <c r="Q184" s="43"/>
      <c r="R184" s="43"/>
    </row>
    <row r="185" spans="2:18" ht="25.5" hidden="1">
      <c r="B185" s="29" t="s">
        <v>241</v>
      </c>
      <c r="C185" s="14"/>
      <c r="E185" s="45"/>
      <c r="F185" s="40"/>
      <c r="G185" s="43"/>
      <c r="H185" s="40"/>
      <c r="I185" s="40"/>
      <c r="J185" s="40"/>
      <c r="K185" s="40"/>
      <c r="L185" s="40"/>
      <c r="M185" s="40"/>
      <c r="N185" s="40"/>
      <c r="O185" s="40"/>
      <c r="P185" s="43"/>
      <c r="Q185" s="43"/>
      <c r="R185" s="43"/>
    </row>
    <row r="186" spans="2:18" ht="25.5" hidden="1">
      <c r="B186" s="29" t="s">
        <v>242</v>
      </c>
      <c r="C186" s="14"/>
      <c r="E186" s="45"/>
      <c r="F186" s="40"/>
      <c r="G186" s="43"/>
      <c r="H186" s="40"/>
      <c r="I186" s="40"/>
      <c r="J186" s="40"/>
      <c r="K186" s="40"/>
      <c r="L186" s="40"/>
      <c r="M186" s="40"/>
      <c r="N186" s="40"/>
      <c r="O186" s="40"/>
      <c r="P186" s="43"/>
      <c r="Q186" s="43"/>
      <c r="R186" s="43"/>
    </row>
    <row r="187" spans="2:18" ht="25.5" hidden="1">
      <c r="B187" s="29" t="s">
        <v>243</v>
      </c>
      <c r="C187" s="14"/>
      <c r="E187" s="45"/>
      <c r="F187" s="40"/>
      <c r="G187" s="43"/>
      <c r="H187" s="40"/>
      <c r="I187" s="40"/>
      <c r="J187" s="40"/>
      <c r="K187" s="40"/>
      <c r="L187" s="40"/>
      <c r="M187" s="40"/>
      <c r="N187" s="40"/>
      <c r="O187" s="40"/>
      <c r="P187" s="43"/>
      <c r="Q187" s="43"/>
      <c r="R187" s="43"/>
    </row>
    <row r="188" spans="2:18" ht="25.5" hidden="1">
      <c r="B188" s="29" t="s">
        <v>244</v>
      </c>
      <c r="C188" s="14"/>
      <c r="E188" s="45"/>
      <c r="F188" s="40"/>
      <c r="G188" s="43"/>
      <c r="H188" s="40"/>
      <c r="I188" s="40"/>
      <c r="J188" s="40"/>
      <c r="K188" s="40"/>
      <c r="L188" s="40"/>
      <c r="M188" s="40"/>
      <c r="N188" s="40"/>
      <c r="O188" s="40"/>
      <c r="P188" s="43"/>
      <c r="Q188" s="43"/>
      <c r="R188" s="43"/>
    </row>
    <row r="189" spans="2:18" ht="25.5" hidden="1">
      <c r="B189" s="29" t="s">
        <v>245</v>
      </c>
      <c r="C189" s="14"/>
      <c r="E189" s="45"/>
      <c r="F189" s="40"/>
      <c r="G189" s="43"/>
      <c r="H189" s="40"/>
      <c r="I189" s="40"/>
      <c r="J189" s="40"/>
      <c r="K189" s="40"/>
      <c r="L189" s="40"/>
      <c r="M189" s="40"/>
      <c r="N189" s="40"/>
      <c r="O189" s="40"/>
      <c r="P189" s="43"/>
      <c r="Q189" s="43"/>
      <c r="R189" s="43"/>
    </row>
    <row r="190" spans="2:18" ht="25.5" hidden="1">
      <c r="B190" s="29" t="s">
        <v>246</v>
      </c>
      <c r="C190" s="14"/>
      <c r="E190" s="45"/>
      <c r="F190" s="40"/>
      <c r="G190" s="43"/>
      <c r="H190" s="40"/>
      <c r="I190" s="40"/>
      <c r="J190" s="40"/>
      <c r="K190" s="40"/>
      <c r="L190" s="40"/>
      <c r="M190" s="40"/>
      <c r="N190" s="40"/>
      <c r="O190" s="40"/>
      <c r="P190" s="43"/>
      <c r="Q190" s="43"/>
      <c r="R190" s="43"/>
    </row>
    <row r="191" spans="2:18" ht="25.5" hidden="1">
      <c r="B191" s="29" t="s">
        <v>247</v>
      </c>
      <c r="C191" s="14"/>
      <c r="E191" s="45"/>
      <c r="F191" s="40"/>
      <c r="G191" s="43"/>
      <c r="H191" s="40"/>
      <c r="I191" s="40"/>
      <c r="J191" s="40"/>
      <c r="K191" s="40"/>
      <c r="L191" s="40"/>
      <c r="M191" s="40"/>
      <c r="N191" s="40"/>
      <c r="O191" s="40"/>
      <c r="P191" s="43"/>
      <c r="Q191" s="43"/>
      <c r="R191" s="43"/>
    </row>
    <row r="192" spans="2:18" ht="25.5" hidden="1">
      <c r="B192" s="29" t="s">
        <v>248</v>
      </c>
      <c r="C192" s="14"/>
      <c r="E192" s="45"/>
      <c r="F192" s="40"/>
      <c r="G192" s="43"/>
      <c r="H192" s="40"/>
      <c r="I192" s="40"/>
      <c r="J192" s="40"/>
      <c r="K192" s="40"/>
      <c r="L192" s="40"/>
      <c r="M192" s="40"/>
      <c r="N192" s="40"/>
      <c r="O192" s="40"/>
      <c r="P192" s="43"/>
      <c r="Q192" s="43"/>
      <c r="R192" s="43"/>
    </row>
    <row r="193" spans="2:18" ht="25.5" hidden="1">
      <c r="B193" s="29" t="s">
        <v>249</v>
      </c>
      <c r="C193" s="14"/>
      <c r="E193" s="45"/>
      <c r="F193" s="40"/>
      <c r="G193" s="43"/>
      <c r="H193" s="40"/>
      <c r="I193" s="40"/>
      <c r="J193" s="40"/>
      <c r="K193" s="40"/>
      <c r="L193" s="40"/>
      <c r="M193" s="40"/>
      <c r="N193" s="40"/>
      <c r="O193" s="40"/>
      <c r="P193" s="43"/>
      <c r="Q193" s="43"/>
      <c r="R193" s="43"/>
    </row>
    <row r="194" spans="2:18" ht="25.5" hidden="1">
      <c r="B194" s="29" t="s">
        <v>250</v>
      </c>
      <c r="C194" s="14"/>
      <c r="E194" s="45"/>
      <c r="F194" s="40"/>
      <c r="G194" s="43"/>
      <c r="H194" s="40"/>
      <c r="I194" s="40"/>
      <c r="J194" s="40"/>
      <c r="K194" s="40"/>
      <c r="L194" s="40"/>
      <c r="M194" s="40"/>
      <c r="N194" s="40"/>
      <c r="O194" s="40"/>
      <c r="P194" s="43"/>
      <c r="Q194" s="43"/>
      <c r="R194" s="43"/>
    </row>
    <row r="195" spans="2:18" ht="25.5" hidden="1">
      <c r="B195" s="29" t="s">
        <v>251</v>
      </c>
      <c r="C195" s="14"/>
      <c r="E195" s="45"/>
      <c r="F195" s="40"/>
      <c r="G195" s="43"/>
      <c r="H195" s="40"/>
      <c r="I195" s="40"/>
      <c r="J195" s="40"/>
      <c r="K195" s="40"/>
      <c r="L195" s="40"/>
      <c r="M195" s="40"/>
      <c r="N195" s="40"/>
      <c r="O195" s="40"/>
      <c r="P195" s="43"/>
      <c r="Q195" s="43"/>
      <c r="R195" s="43"/>
    </row>
    <row r="196" spans="2:18" ht="25.5" hidden="1">
      <c r="B196" s="29" t="s">
        <v>252</v>
      </c>
      <c r="C196" s="14"/>
      <c r="E196" s="46"/>
      <c r="F196" s="43"/>
      <c r="G196" s="43"/>
      <c r="H196" s="46"/>
      <c r="I196" s="43"/>
      <c r="J196" s="43"/>
      <c r="K196" s="46"/>
      <c r="L196" s="43"/>
      <c r="M196" s="43"/>
      <c r="N196" s="46"/>
      <c r="O196" s="43"/>
      <c r="P196" s="43"/>
      <c r="Q196" s="43"/>
      <c r="R196" s="43"/>
    </row>
    <row r="197" spans="2:18" ht="25.5" hidden="1">
      <c r="B197" s="29" t="s">
        <v>253</v>
      </c>
      <c r="C197" s="14"/>
      <c r="E197" s="46"/>
      <c r="F197" s="43"/>
      <c r="G197" s="43"/>
      <c r="H197" s="46"/>
      <c r="I197" s="43"/>
      <c r="J197" s="43"/>
      <c r="K197" s="46"/>
      <c r="L197" s="43"/>
      <c r="M197" s="43"/>
      <c r="N197" s="46"/>
      <c r="O197" s="43"/>
      <c r="P197" s="43"/>
      <c r="Q197" s="43"/>
      <c r="R197" s="43"/>
    </row>
    <row r="198" spans="2:18" ht="25.5" hidden="1">
      <c r="B198" s="29" t="s">
        <v>254</v>
      </c>
      <c r="C198" s="14"/>
      <c r="E198" s="46"/>
      <c r="F198" s="43"/>
      <c r="G198" s="43"/>
      <c r="H198" s="46"/>
      <c r="I198" s="43"/>
      <c r="J198" s="43"/>
      <c r="K198" s="46"/>
      <c r="L198" s="43"/>
      <c r="M198" s="43"/>
      <c r="N198" s="46"/>
      <c r="O198" s="43"/>
      <c r="P198" s="43"/>
      <c r="Q198" s="43"/>
      <c r="R198" s="43"/>
    </row>
    <row r="199" spans="2:3" ht="25.5" hidden="1">
      <c r="B199" s="29" t="s">
        <v>255</v>
      </c>
      <c r="C199" s="14"/>
    </row>
    <row r="200" spans="2:3" ht="25.5" hidden="1">
      <c r="B200" s="29" t="s">
        <v>256</v>
      </c>
      <c r="C200" s="14"/>
    </row>
  </sheetData>
  <sheetProtection/>
  <mergeCells count="8">
    <mergeCell ref="Q4:R4"/>
    <mergeCell ref="E4:F4"/>
    <mergeCell ref="H4:I4"/>
    <mergeCell ref="N4:O4"/>
    <mergeCell ref="K4:L4"/>
    <mergeCell ref="B2:C2"/>
    <mergeCell ref="C4:C5"/>
    <mergeCell ref="B4:B5"/>
  </mergeCells>
  <printOptions/>
  <pageMargins left="0.7" right="0.31"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F19"/>
  <sheetViews>
    <sheetView view="pageBreakPreview" zoomScaleSheetLayoutView="100" zoomScalePageLayoutView="0" workbookViewId="0" topLeftCell="A1">
      <selection activeCell="J6" sqref="J6"/>
    </sheetView>
  </sheetViews>
  <sheetFormatPr defaultColWidth="9.140625" defaultRowHeight="15"/>
  <cols>
    <col min="1" max="1" width="4.57421875" style="52" customWidth="1"/>
    <col min="2" max="2" width="67.28125" style="52" customWidth="1"/>
    <col min="3" max="3" width="11.28125" style="52" customWidth="1"/>
    <col min="4" max="4" width="14.140625" style="52" customWidth="1"/>
    <col min="5" max="5" width="13.421875" style="52" customWidth="1"/>
    <col min="6" max="6" width="14.28125" style="52" customWidth="1"/>
    <col min="7" max="16384" width="9.140625" style="52" customWidth="1"/>
  </cols>
  <sheetData>
    <row r="1" ht="6" customHeight="1"/>
    <row r="2" spans="4:6" ht="18" customHeight="1">
      <c r="D2" s="319" t="str">
        <f>"Đơn vị: "&amp;Danhsach!A3</f>
        <v>Đơn vị: Cục THADS TP Hải Phòng</v>
      </c>
      <c r="E2" s="319"/>
      <c r="F2" s="319"/>
    </row>
    <row r="3" spans="1:6" ht="25.5" customHeight="1">
      <c r="A3" s="324" t="s">
        <v>149</v>
      </c>
      <c r="B3" s="324"/>
      <c r="C3" s="324"/>
      <c r="D3" s="324"/>
      <c r="E3" s="324"/>
      <c r="F3" s="324"/>
    </row>
    <row r="5" spans="1:6" ht="17.25" customHeight="1">
      <c r="A5" s="323" t="s">
        <v>27</v>
      </c>
      <c r="B5" s="323" t="s">
        <v>28</v>
      </c>
      <c r="C5" s="323" t="s">
        <v>150</v>
      </c>
      <c r="D5" s="323" t="s">
        <v>151</v>
      </c>
      <c r="E5" s="323"/>
      <c r="F5" s="323"/>
    </row>
    <row r="6" spans="1:6" ht="31.5" customHeight="1">
      <c r="A6" s="323"/>
      <c r="B6" s="323"/>
      <c r="C6" s="323"/>
      <c r="D6" s="53" t="s">
        <v>3</v>
      </c>
      <c r="E6" s="53" t="s">
        <v>4</v>
      </c>
      <c r="F6" s="53" t="s">
        <v>5</v>
      </c>
    </row>
    <row r="7" spans="1:6" ht="18" customHeight="1">
      <c r="A7" s="80" t="s">
        <v>0</v>
      </c>
      <c r="B7" s="81" t="s">
        <v>263</v>
      </c>
      <c r="C7" s="82">
        <f>C8+C9+C10+C11+C12+C13+C14+C15+C16</f>
        <v>296</v>
      </c>
      <c r="D7" s="82">
        <f>D8+D9+D10+D11+D12+D13+D14+D15+D16</f>
        <v>1659288750</v>
      </c>
      <c r="E7" s="82">
        <f>E8+E9+E10+E11+E12+E13+E14+E15+E16</f>
        <v>134767985</v>
      </c>
      <c r="F7" s="82">
        <f>F8+F9+F10+F11+F12+F13+F14+F15+F16</f>
        <v>1524521765</v>
      </c>
    </row>
    <row r="8" spans="1:6" ht="15">
      <c r="A8" s="62">
        <v>1</v>
      </c>
      <c r="B8" s="63" t="str">
        <f>Nguyen_nhan!B3</f>
        <v>1.Thi hành xong</v>
      </c>
      <c r="C8" s="60">
        <f>COUNTIF(Danhsach!$K$9:$K$352,TK_theonguyennhan!B8)</f>
        <v>7</v>
      </c>
      <c r="D8" s="60">
        <f>SUMIF(Danhsach!$K$29:$K$352,TK_theonguyennhan!$B8,Danhsach!H$29:H$352)</f>
        <v>2688601</v>
      </c>
      <c r="E8" s="60">
        <f>SUMIF(Danhsach!$K$29:$K$352,TK_theonguyennhan!$B8,Danhsach!I$29:I$352)</f>
        <v>2688601</v>
      </c>
      <c r="F8" s="60">
        <f>SUMIF(Danhsach!$K$29:$K$352,TK_theonguyennhan!$B8,Danhsach!J$29:J$352)</f>
        <v>0</v>
      </c>
    </row>
    <row r="9" spans="1:6" ht="15">
      <c r="A9" s="62">
        <v>2</v>
      </c>
      <c r="B9" s="63" t="str">
        <f>Nguyen_nhan!B4</f>
        <v>2.Đình chỉ thi hành án</v>
      </c>
      <c r="C9" s="60">
        <f>COUNTIF(Danhsach!$K$9:$K$352,TK_theonguyennhan!B9)</f>
        <v>1</v>
      </c>
      <c r="D9" s="60">
        <f>SUMIF(Danhsach!$K$29:$K$352,TK_theonguyennhan!$B9,Danhsach!H$29:H$352)</f>
        <v>1999000</v>
      </c>
      <c r="E9" s="60">
        <f>SUMIF(Danhsach!$K$29:$K$352,TK_theonguyennhan!$B9,Danhsach!I$29:I$352)</f>
        <v>1999000</v>
      </c>
      <c r="F9" s="60">
        <f>SUMIF(Danhsach!$K$29:$K$352,TK_theonguyennhan!$B9,Danhsach!J$29:J$352)</f>
        <v>0</v>
      </c>
    </row>
    <row r="10" spans="1:6" ht="15">
      <c r="A10" s="62">
        <v>3</v>
      </c>
      <c r="B10" s="63" t="str">
        <f>Nguyen_nhan!B5</f>
        <v>3.Đang thi hành</v>
      </c>
      <c r="C10" s="60">
        <f>COUNTIF(Danhsach!$K$9:$K$352,TK_theonguyennhan!B10)</f>
        <v>264</v>
      </c>
      <c r="D10" s="60">
        <f>SUMIF(Danhsach!$K$29:$K$352,TK_theonguyennhan!$B10,Danhsach!H$29:H$352)</f>
        <v>1554029417</v>
      </c>
      <c r="E10" s="60">
        <f>SUMIF(Danhsach!$K$29:$K$352,TK_theonguyennhan!$B10,Danhsach!I$29:I$352)</f>
        <v>84352350</v>
      </c>
      <c r="F10" s="60">
        <f>SUMIF(Danhsach!$K$29:$K$352,TK_theonguyennhan!$B10,Danhsach!J$29:J$352)</f>
        <v>1469677067</v>
      </c>
    </row>
    <row r="11" spans="1:6" ht="15">
      <c r="A11" s="62">
        <v>4</v>
      </c>
      <c r="B11" s="63" t="str">
        <f>Nguyen_nhan!B6</f>
        <v>4.Hoãn thi hành án</v>
      </c>
      <c r="C11" s="60">
        <f>COUNTIF(Danhsach!$K$9:$K$352,TK_theonguyennhan!B11)</f>
        <v>2</v>
      </c>
      <c r="D11" s="60">
        <f>SUMIF(Danhsach!$K$29:$K$352,TK_theonguyennhan!$B11,Danhsach!H$29:H$352)</f>
        <v>1303492</v>
      </c>
      <c r="E11" s="60">
        <f>SUMIF(Danhsach!$K$29:$K$352,TK_theonguyennhan!$B11,Danhsach!I$29:I$352)</f>
        <v>0</v>
      </c>
      <c r="F11" s="60">
        <f>SUMIF(Danhsach!$K$29:$K$352,TK_theonguyennhan!$B11,Danhsach!J$29:J$352)</f>
        <v>1303492</v>
      </c>
    </row>
    <row r="12" spans="1:6" ht="15">
      <c r="A12" s="62">
        <v>5</v>
      </c>
      <c r="B12" s="63" t="str">
        <f>Nguyen_nhan!B7</f>
        <v>5.Tạm đình chỉ thi hành án</v>
      </c>
      <c r="C12" s="60">
        <f>COUNTIF(Danhsach!$K$9:$K$352,TK_theonguyennhan!B12)</f>
        <v>0</v>
      </c>
      <c r="D12" s="60">
        <f>SUMIF(Danhsach!$K$29:$K$352,TK_theonguyennhan!$B12,Danhsach!H$29:H$352)</f>
        <v>0</v>
      </c>
      <c r="E12" s="60">
        <f>SUMIF(Danhsach!$K$29:$K$352,TK_theonguyennhan!$B12,Danhsach!I$29:I$352)</f>
        <v>0</v>
      </c>
      <c r="F12" s="60">
        <f>SUMIF(Danhsach!$K$29:$K$352,TK_theonguyennhan!$B12,Danhsach!J$29:J$352)</f>
        <v>0</v>
      </c>
    </row>
    <row r="13" spans="1:6" ht="15">
      <c r="A13" s="56">
        <v>6</v>
      </c>
      <c r="B13" s="63" t="str">
        <f>Nguyen_nhan!B8</f>
        <v>6.Tạm dừng thi hành án để giải quyết khiếu nại</v>
      </c>
      <c r="C13" s="60">
        <f>COUNTIF(Danhsach!$K$9:$K$352,TK_theonguyennhan!B13)</f>
        <v>1</v>
      </c>
      <c r="D13" s="60">
        <f>SUMIF(Danhsach!$K$29:$K$352,TK_theonguyennhan!$B13,Danhsach!H$29:H$352)</f>
        <v>11255019</v>
      </c>
      <c r="E13" s="60">
        <f>SUMIF(Danhsach!$K$29:$K$352,TK_theonguyennhan!$B13,Danhsach!I$29:I$352)</f>
        <v>0</v>
      </c>
      <c r="F13" s="60">
        <f>SUMIF(Danhsach!$K$29:$K$352,TK_theonguyennhan!$B13,Danhsach!J$29:J$352)</f>
        <v>11255019</v>
      </c>
    </row>
    <row r="14" spans="1:6" ht="15">
      <c r="A14" s="62">
        <v>7</v>
      </c>
      <c r="B14" s="63" t="str">
        <f>Nguyen_nhan!B9</f>
        <v>7.Đang trong thời gian tự nguyện thi hành án</v>
      </c>
      <c r="C14" s="60">
        <f>COUNTIF(Danhsach!$K$9:$K$352,TK_theonguyennhan!B14)</f>
        <v>11</v>
      </c>
      <c r="D14" s="60">
        <f>SUMIF(Danhsach!$K$29:$K$352,TK_theonguyennhan!$B14,Danhsach!H$29:H$352)</f>
        <v>54403282</v>
      </c>
      <c r="E14" s="60">
        <f>SUMIF(Danhsach!$K$29:$K$352,TK_theonguyennhan!$B14,Danhsach!I$29:I$352)</f>
        <v>44523034</v>
      </c>
      <c r="F14" s="60">
        <f>SUMIF(Danhsach!$K$29:$K$352,TK_theonguyennhan!$B14,Danhsach!J$29:J$352)</f>
        <v>9881248</v>
      </c>
    </row>
    <row r="15" spans="1:6" ht="15">
      <c r="A15" s="62">
        <v>8</v>
      </c>
      <c r="B15" s="63" t="str">
        <f>Nguyen_nhan!B10</f>
        <v>8.Đang trong thời gian chờ ý kiến chỉ đạo nghiệp vụ của cơ quan có thẩm quyền</v>
      </c>
      <c r="C15" s="60">
        <f>COUNTIF(Danhsach!$K$9:$K$352,TK_theonguyennhan!B15)</f>
        <v>8</v>
      </c>
      <c r="D15" s="60">
        <f>SUMIF(Danhsach!$K$29:$K$352,TK_theonguyennhan!$B15,Danhsach!H$29:H$352)</f>
        <v>25916855</v>
      </c>
      <c r="E15" s="60">
        <f>SUMIF(Danhsach!$K$29:$K$352,TK_theonguyennhan!$B15,Danhsach!I$29:I$352)</f>
        <v>1150000</v>
      </c>
      <c r="F15" s="60">
        <f>SUMIF(Danhsach!$K$29:$K$352,TK_theonguyennhan!$B15,Danhsach!J$29:J$352)</f>
        <v>24766855</v>
      </c>
    </row>
    <row r="16" spans="1:6" ht="15">
      <c r="A16" s="62">
        <v>9</v>
      </c>
      <c r="B16" s="63" t="str">
        <f>Nguyen_nhan!B11</f>
        <v>9.Đang trong thời gian chờ ý kiến Ban Chỉ đạo thi hành án dân sự</v>
      </c>
      <c r="C16" s="60">
        <f>COUNTIF(Danhsach!$K$9:$K$352,TK_theonguyennhan!B16)</f>
        <v>2</v>
      </c>
      <c r="D16" s="60">
        <f>SUMIF(Danhsach!$K$29:$K$352,TK_theonguyennhan!$B16,Danhsach!H$29:H$352)</f>
        <v>7693084</v>
      </c>
      <c r="E16" s="60">
        <f>SUMIF(Danhsach!$K$29:$K$352,TK_theonguyennhan!$B16,Danhsach!I$29:I$352)</f>
        <v>55000</v>
      </c>
      <c r="F16" s="60">
        <f>SUMIF(Danhsach!$K$29:$K$352,TK_theonguyennhan!$B16,Danhsach!J$29:J$352)</f>
        <v>7638084</v>
      </c>
    </row>
    <row r="17" spans="1:6" s="86" customFormat="1" ht="15">
      <c r="A17" s="85" t="s">
        <v>1</v>
      </c>
      <c r="B17" s="81" t="str">
        <f>Nguyen_nhan!B12</f>
        <v>Chưa có điều kiện thi hành</v>
      </c>
      <c r="C17" s="79">
        <f>COUNTIF(Danhsach!$K$9:$K$352,TK_theonguyennhan!B17)</f>
        <v>25</v>
      </c>
      <c r="D17" s="79">
        <f>SUMIF(Danhsach!$K$29:$K$352,TK_theonguyennhan!$B17,Danhsach!H$29:H$352)</f>
        <v>172428385</v>
      </c>
      <c r="E17" s="79">
        <f>SUMIF(Danhsach!$K$29:$K$352,TK_theonguyennhan!$B17,Danhsach!I$29:I$352)</f>
        <v>8341748</v>
      </c>
      <c r="F17" s="79">
        <f>SUMIF(Danhsach!$K$29:$K$352,TK_theonguyennhan!$B17,Danhsach!J$29:J$352)</f>
        <v>164086637</v>
      </c>
    </row>
    <row r="18" spans="1:6" ht="15">
      <c r="A18" s="62" t="s">
        <v>19</v>
      </c>
      <c r="B18" s="63" t="s">
        <v>385</v>
      </c>
      <c r="C18" s="84">
        <f>(C8+C9)/C19</f>
        <v>0.024922118380062305</v>
      </c>
      <c r="D18" s="320">
        <f>E19/D19</f>
        <v>0.07812872973970406</v>
      </c>
      <c r="E18" s="321"/>
      <c r="F18" s="322"/>
    </row>
    <row r="19" spans="1:6" ht="22.5" customHeight="1">
      <c r="A19" s="62"/>
      <c r="B19" s="64" t="s">
        <v>152</v>
      </c>
      <c r="C19" s="65">
        <f>IF(C7+C17=Danhsach!$D$9,C7+C17,"Kiểm tra lại")</f>
        <v>321</v>
      </c>
      <c r="D19" s="65">
        <f>IF(D7+D17=Danhsach!H$9,D7+D17,"Kiểm tra lại")</f>
        <v>1831717135</v>
      </c>
      <c r="E19" s="65">
        <f>IF(E7+E17=Danhsach!I$9,E7+E17,"Kiểm tra lại")</f>
        <v>143109733</v>
      </c>
      <c r="F19" s="65">
        <f>IF(F7+F17=Danhsach!J$9,F7+F17,"Kiểm tra lại")</f>
        <v>1688608402</v>
      </c>
    </row>
  </sheetData>
  <sheetProtection password="C763" sheet="1"/>
  <mergeCells count="7">
    <mergeCell ref="D2:F2"/>
    <mergeCell ref="D18:F18"/>
    <mergeCell ref="D5:F5"/>
    <mergeCell ref="C5:C6"/>
    <mergeCell ref="A5:A6"/>
    <mergeCell ref="A3:F3"/>
    <mergeCell ref="B5:B6"/>
  </mergeCells>
  <printOptions/>
  <pageMargins left="0.62" right="0.26" top="0.47" bottom="0.43"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J102"/>
  <sheetViews>
    <sheetView view="pageBreakPreview" zoomScaleSheetLayoutView="100" zoomScalePageLayoutView="0" workbookViewId="0" topLeftCell="A10">
      <selection activeCell="B88" sqref="B88"/>
    </sheetView>
  </sheetViews>
  <sheetFormatPr defaultColWidth="9.140625" defaultRowHeight="15"/>
  <cols>
    <col min="1" max="1" width="4.8515625" style="51" customWidth="1"/>
    <col min="2" max="2" width="61.8515625" style="52" customWidth="1"/>
    <col min="3" max="3" width="15.28125" style="52" customWidth="1"/>
    <col min="4" max="6" width="17.7109375" style="52" customWidth="1"/>
    <col min="7" max="7" width="9.140625" style="52" customWidth="1"/>
    <col min="8" max="8" width="13.421875" style="52" bestFit="1" customWidth="1"/>
    <col min="9" max="9" width="14.140625" style="52" customWidth="1"/>
    <col min="10" max="10" width="12.57421875" style="52" customWidth="1"/>
    <col min="11" max="16384" width="9.140625" style="52" customWidth="1"/>
  </cols>
  <sheetData>
    <row r="1" spans="4:6" ht="24" customHeight="1">
      <c r="D1" s="319" t="str">
        <f>"Đơn vị: "&amp;Danhsach!A3</f>
        <v>Đơn vị: Cục THADS TP Hải Phòng</v>
      </c>
      <c r="E1" s="319"/>
      <c r="F1" s="319"/>
    </row>
    <row r="2" spans="1:6" ht="24.75" customHeight="1">
      <c r="A2" s="325" t="s">
        <v>259</v>
      </c>
      <c r="B2" s="325"/>
      <c r="C2" s="325"/>
      <c r="D2" s="325"/>
      <c r="E2" s="325"/>
      <c r="F2" s="325"/>
    </row>
    <row r="4" spans="1:6" ht="20.25" customHeight="1">
      <c r="A4" s="323" t="s">
        <v>27</v>
      </c>
      <c r="B4" s="323" t="s">
        <v>260</v>
      </c>
      <c r="C4" s="323" t="s">
        <v>150</v>
      </c>
      <c r="D4" s="323" t="s">
        <v>151</v>
      </c>
      <c r="E4" s="323"/>
      <c r="F4" s="323"/>
    </row>
    <row r="5" spans="1:6" ht="37.5" customHeight="1">
      <c r="A5" s="323"/>
      <c r="B5" s="323"/>
      <c r="C5" s="323"/>
      <c r="D5" s="53" t="s">
        <v>3</v>
      </c>
      <c r="E5" s="53" t="s">
        <v>4</v>
      </c>
      <c r="F5" s="53" t="s">
        <v>5</v>
      </c>
    </row>
    <row r="6" spans="1:10" ht="15">
      <c r="A6" s="54">
        <f>TCTD!B6</f>
        <v>1</v>
      </c>
      <c r="B6" s="55" t="str">
        <f>TCTD!C6</f>
        <v>=:Các Ngân hàng chính sách (Nhà nước):=</v>
      </c>
      <c r="C6" s="59">
        <f>C7+C8</f>
        <v>1</v>
      </c>
      <c r="D6" s="59">
        <f>D7+D8</f>
        <v>246535</v>
      </c>
      <c r="E6" s="59">
        <f>E7+E8</f>
        <v>13000</v>
      </c>
      <c r="F6" s="59">
        <f>F7+F8</f>
        <v>233535</v>
      </c>
      <c r="G6" s="71"/>
      <c r="H6" s="71"/>
      <c r="I6" s="71"/>
      <c r="J6" s="71"/>
    </row>
    <row r="7" spans="1:10" ht="15">
      <c r="A7" s="56" t="str">
        <f>TCTD!B7</f>
        <v>1.1</v>
      </c>
      <c r="B7" s="57" t="str">
        <f>TCTD!C7</f>
        <v>Ngân hàng Chính sách Xã hội Việt Nam (VBSP)</v>
      </c>
      <c r="C7" s="60">
        <f>COUNTIF(Danhsach!$F$29:$F$352,TK_theoTCTD!B7)</f>
        <v>1</v>
      </c>
      <c r="D7" s="60">
        <f>SUMIF(Danhsach!$F$29:$F$352,TK_theoTCTD!$B7,Danhsach!H$29:H$352)</f>
        <v>246535</v>
      </c>
      <c r="E7" s="60">
        <f>SUMIF(Danhsach!$F$29:$F$352,TK_theoTCTD!$B7,Danhsach!I$29:I$352)</f>
        <v>13000</v>
      </c>
      <c r="F7" s="60">
        <f>SUMIF(Danhsach!$F$29:$F$352,TK_theoTCTD!$B7,Danhsach!J$29:J$352)</f>
        <v>233535</v>
      </c>
      <c r="G7" s="71"/>
      <c r="H7" s="71"/>
      <c r="I7" s="71"/>
      <c r="J7" s="71"/>
    </row>
    <row r="8" spans="1:6" ht="15">
      <c r="A8" s="56" t="str">
        <f>TCTD!B8</f>
        <v>1.2</v>
      </c>
      <c r="B8" s="57" t="str">
        <f>TCTD!C8</f>
        <v>Ngân hàng Phát triển Việt Nam (VDB)</v>
      </c>
      <c r="C8" s="60">
        <f>COUNTIF(Danhsach!$F$29:$F$352,TK_theoTCTD!B8)</f>
        <v>0</v>
      </c>
      <c r="D8" s="60">
        <f>SUMIF(Danhsach!$F$29:$F$352,TK_theoTCTD!$B8,Danhsach!H$29:H$352)</f>
        <v>0</v>
      </c>
      <c r="E8" s="60">
        <f>SUMIF(Danhsach!$F$29:$F$352,TK_theoTCTD!$B8,Danhsach!I$29:I$352)</f>
        <v>0</v>
      </c>
      <c r="F8" s="60">
        <f>SUMIF(Danhsach!$F$29:$F$352,TK_theoTCTD!$B8,Danhsach!J$29:J$352)</f>
        <v>0</v>
      </c>
    </row>
    <row r="9" spans="1:6" ht="15">
      <c r="A9" s="54">
        <f>TCTD!B9</f>
        <v>2</v>
      </c>
      <c r="B9" s="55" t="str">
        <f>TCTD!C9</f>
        <v>=:Ngân hàng Hợp tác xã:=</v>
      </c>
      <c r="C9" s="59">
        <f>C10+C11</f>
        <v>0</v>
      </c>
      <c r="D9" s="59">
        <f>D10+D11</f>
        <v>0</v>
      </c>
      <c r="E9" s="59">
        <f>E10+E11</f>
        <v>0</v>
      </c>
      <c r="F9" s="59">
        <f>F10+F11</f>
        <v>0</v>
      </c>
    </row>
    <row r="10" spans="1:6" ht="15">
      <c r="A10" s="56" t="str">
        <f>TCTD!B10</f>
        <v>2.1</v>
      </c>
      <c r="B10" s="57" t="str">
        <f>TCTD!C10</f>
        <v>Các Quỹ tín dụng nhân dân cơ sở (Quỹ tín dụng phường, xã)</v>
      </c>
      <c r="C10" s="60">
        <f>COUNTIF(Danhsach!$F$29:$F$352,TK_theoTCTD!B10)</f>
        <v>0</v>
      </c>
      <c r="D10" s="60">
        <f>SUMIF(Danhsach!$F$29:$F$352,TK_theoTCTD!$B10,Danhsach!H$29:H$352)</f>
        <v>0</v>
      </c>
      <c r="E10" s="60">
        <f>SUMIF(Danhsach!$F$29:$F$352,TK_theoTCTD!$B10,Danhsach!I$29:I$352)</f>
        <v>0</v>
      </c>
      <c r="F10" s="60">
        <f>SUMIF(Danhsach!$F$29:$F$352,TK_theoTCTD!$B10,Danhsach!J$29:J$352)</f>
        <v>0</v>
      </c>
    </row>
    <row r="11" spans="1:6" ht="30">
      <c r="A11" s="56" t="str">
        <f>TCTD!B11</f>
        <v>2.2</v>
      </c>
      <c r="B11" s="57" t="str">
        <f>TCTD!C11</f>
        <v>Ngân hàng hợp tác xã Việt Nam (Co-op bank, trước đây là Quỹ tín dụng nhân dân trung ương)</v>
      </c>
      <c r="C11" s="60">
        <f>COUNTIF(Danhsach!$F$29:$F$352,TK_theoTCTD!B11)</f>
        <v>0</v>
      </c>
      <c r="D11" s="60">
        <f>SUMIF(Danhsach!$F$29:$F$352,TK_theoTCTD!$B11,Danhsach!H$29:H$352)</f>
        <v>0</v>
      </c>
      <c r="E11" s="60">
        <f>SUMIF(Danhsach!$F$29:$F$352,TK_theoTCTD!$B11,Danhsach!I$29:I$352)</f>
        <v>0</v>
      </c>
      <c r="F11" s="60">
        <f>SUMIF(Danhsach!$F$29:$F$352,TK_theoTCTD!$B11,Danhsach!J$29:J$352)</f>
        <v>0</v>
      </c>
    </row>
    <row r="12" spans="1:6" ht="15">
      <c r="A12" s="54">
        <f>TCTD!B12</f>
        <v>3</v>
      </c>
      <c r="B12" s="55" t="str">
        <f>TCTD!C12</f>
        <v>=:Ngân hàng Thương Mại Nhà nước:=</v>
      </c>
      <c r="C12" s="59">
        <f>C13+C14+C15</f>
        <v>9</v>
      </c>
      <c r="D12" s="59">
        <f>D13+D14+D15</f>
        <v>166219539</v>
      </c>
      <c r="E12" s="59">
        <f>E13+E14+E15</f>
        <v>61192</v>
      </c>
      <c r="F12" s="59">
        <f>F13+F14+F15</f>
        <v>166158347</v>
      </c>
    </row>
    <row r="13" spans="1:6" ht="15">
      <c r="A13" s="56" t="s">
        <v>127</v>
      </c>
      <c r="B13" s="57" t="str">
        <f>TCTD!C13</f>
        <v>Đại Dương (Oceanbank)</v>
      </c>
      <c r="C13" s="60">
        <f>COUNTIF(Danhsach!$F$29:$F$352,TK_theoTCTD!B13)</f>
        <v>1</v>
      </c>
      <c r="D13" s="60">
        <f>SUMIF(Danhsach!$F$29:$F$352,TK_theoTCTD!$B13,Danhsach!H$29:H$352)</f>
        <v>2524520</v>
      </c>
      <c r="E13" s="60">
        <f>SUMIF(Danhsach!$F$29:$F$352,TK_theoTCTD!$B13,Danhsach!I$29:I$352)</f>
        <v>0</v>
      </c>
      <c r="F13" s="60">
        <f>SUMIF(Danhsach!$F$29:$F$352,TK_theoTCTD!$B13,Danhsach!J$29:J$352)</f>
        <v>2524520</v>
      </c>
    </row>
    <row r="14" spans="1:6" ht="15">
      <c r="A14" s="56" t="s">
        <v>128</v>
      </c>
      <c r="B14" s="57" t="str">
        <f>TCTD!C14</f>
        <v>Nông nghiệp và Phát triển Nông thôn Việt Nam  (Agribank)</v>
      </c>
      <c r="C14" s="60">
        <f>COUNTIF(Danhsach!$F$29:$F$352,TK_theoTCTD!B14)</f>
        <v>8</v>
      </c>
      <c r="D14" s="60">
        <f>SUMIF(Danhsach!$F$29:$F$352,TK_theoTCTD!$B14,Danhsach!H$29:H$352)</f>
        <v>163695019</v>
      </c>
      <c r="E14" s="60">
        <f>SUMIF(Danhsach!$F$29:$F$352,TK_theoTCTD!$B14,Danhsach!I$29:I$352)</f>
        <v>61192</v>
      </c>
      <c r="F14" s="60">
        <f>SUMIF(Danhsach!$F$29:$F$352,TK_theoTCTD!$B14,Danhsach!J$29:J$352)</f>
        <v>163633827</v>
      </c>
    </row>
    <row r="15" spans="1:6" ht="15">
      <c r="A15" s="56" t="s">
        <v>129</v>
      </c>
      <c r="B15" s="57" t="str">
        <f>TCTD!C15</f>
        <v>Xây dựng Việt Nam (CBBANK, VNCB)</v>
      </c>
      <c r="C15" s="60">
        <f>COUNTIF(Danhsach!$F$29:$F$352,TK_theoTCTD!B15)</f>
        <v>0</v>
      </c>
      <c r="D15" s="60">
        <f>SUMIF(Danhsach!$F$29:$F$352,TK_theoTCTD!$B15,Danhsach!H$29:H$352)</f>
        <v>0</v>
      </c>
      <c r="E15" s="60">
        <f>SUMIF(Danhsach!$F$29:$F$352,TK_theoTCTD!$B15,Danhsach!I$29:I$352)</f>
        <v>0</v>
      </c>
      <c r="F15" s="60">
        <f>SUMIF(Danhsach!$F$29:$F$352,TK_theoTCTD!$B15,Danhsach!J$29:J$352)</f>
        <v>0</v>
      </c>
    </row>
    <row r="16" spans="1:6" ht="15">
      <c r="A16" s="54">
        <v>4</v>
      </c>
      <c r="B16" s="55" t="str">
        <f>TCTD!C16</f>
        <v>=:Ngân hàng thương mại cổ phần:=</v>
      </c>
      <c r="C16" s="59">
        <f>SUM(C17:C50)</f>
        <v>282</v>
      </c>
      <c r="D16" s="59">
        <f>SUM(D17:D50)</f>
        <v>1518827094</v>
      </c>
      <c r="E16" s="59">
        <f>SUM(E17:E50)</f>
        <v>143035541</v>
      </c>
      <c r="F16" s="59">
        <f>SUM(F17:F50)</f>
        <v>1375792553</v>
      </c>
    </row>
    <row r="17" spans="1:6" ht="15">
      <c r="A17" s="56" t="s">
        <v>130</v>
      </c>
      <c r="B17" s="57" t="str">
        <f>TCTD!C17</f>
        <v>Á Châu (Asia Commercial Bank, ACB)</v>
      </c>
      <c r="C17" s="60">
        <f>COUNTIF(Danhsach!$F$29:$F$352,TK_theoTCTD!B17)</f>
        <v>20</v>
      </c>
      <c r="D17" s="60">
        <f>SUMIF(Danhsach!$F$29:$F$352,TK_theoTCTD!$B17,Danhsach!H$29:H$352)</f>
        <v>50176555</v>
      </c>
      <c r="E17" s="60">
        <f>SUMIF(Danhsach!$F$29:$F$352,TK_theoTCTD!$B17,Danhsach!I$29:I$352)</f>
        <v>4802553</v>
      </c>
      <c r="F17" s="60">
        <f>SUMIF(Danhsach!$F$29:$F$352,TK_theoTCTD!$B17,Danhsach!J$29:J$352)</f>
        <v>45374002</v>
      </c>
    </row>
    <row r="18" spans="1:6" ht="15">
      <c r="A18" s="56" t="s">
        <v>131</v>
      </c>
      <c r="B18" s="57" t="str">
        <f>TCTD!C18</f>
        <v>An Bình (ABBank)</v>
      </c>
      <c r="C18" s="60">
        <f>COUNTIF(Danhsach!$F$29:$F$352,TK_theoTCTD!B18)</f>
        <v>5</v>
      </c>
      <c r="D18" s="60">
        <f>SUMIF(Danhsach!$F$29:$F$352,TK_theoTCTD!$B18,Danhsach!H$29:H$352)</f>
        <v>4716404</v>
      </c>
      <c r="E18" s="60">
        <f>SUMIF(Danhsach!$F$29:$F$352,TK_theoTCTD!$B18,Danhsach!I$29:I$352)</f>
        <v>0</v>
      </c>
      <c r="F18" s="60">
        <f>SUMIF(Danhsach!$F$29:$F$352,TK_theoTCTD!$B18,Danhsach!J$29:J$352)</f>
        <v>4716404</v>
      </c>
    </row>
    <row r="19" spans="1:6" ht="15">
      <c r="A19" s="56" t="s">
        <v>132</v>
      </c>
      <c r="B19" s="57" t="str">
        <f>TCTD!C19</f>
        <v>Bản Việt (VIET CAPITAL BANK, VCCB)</v>
      </c>
      <c r="C19" s="60">
        <f>COUNTIF(Danhsach!$F$29:$F$352,TK_theoTCTD!B19)</f>
        <v>0</v>
      </c>
      <c r="D19" s="60">
        <f>SUMIF(Danhsach!$F$29:$F$352,TK_theoTCTD!$B19,Danhsach!H$29:H$352)</f>
        <v>0</v>
      </c>
      <c r="E19" s="60">
        <f>SUMIF(Danhsach!$F$29:$F$352,TK_theoTCTD!$B19,Danhsach!I$29:I$352)</f>
        <v>0</v>
      </c>
      <c r="F19" s="60">
        <f>SUMIF(Danhsach!$F$29:$F$352,TK_theoTCTD!$B19,Danhsach!J$29:J$352)</f>
        <v>0</v>
      </c>
    </row>
    <row r="20" spans="1:6" ht="15">
      <c r="A20" s="56" t="s">
        <v>133</v>
      </c>
      <c r="B20" s="57" t="str">
        <f>TCTD!C20</f>
        <v>Bảo Việt (BaoVietBank, BVB)</v>
      </c>
      <c r="C20" s="60">
        <f>COUNTIF(Danhsach!$F$29:$F$352,TK_theoTCTD!B20)</f>
        <v>1</v>
      </c>
      <c r="D20" s="60">
        <f>SUMIF(Danhsach!$F$29:$F$352,TK_theoTCTD!$B20,Danhsach!H$29:H$352)</f>
        <v>634022</v>
      </c>
      <c r="E20" s="60">
        <f>SUMIF(Danhsach!$F$29:$F$352,TK_theoTCTD!$B20,Danhsach!I$29:I$352)</f>
        <v>0</v>
      </c>
      <c r="F20" s="60">
        <f>SUMIF(Danhsach!$F$29:$F$352,TK_theoTCTD!$B20,Danhsach!J$29:J$352)</f>
        <v>634022</v>
      </c>
    </row>
    <row r="21" spans="1:6" ht="15">
      <c r="A21" s="56" t="s">
        <v>134</v>
      </c>
      <c r="B21" s="57" t="str">
        <f>TCTD!C21</f>
        <v>Bắc Á (NASBank, NASB)</v>
      </c>
      <c r="C21" s="60">
        <f>COUNTIF(Danhsach!$F$29:$F$352,TK_theoTCTD!B21)</f>
        <v>0</v>
      </c>
      <c r="D21" s="60">
        <f>SUMIF(Danhsach!$F$29:$F$352,TK_theoTCTD!$B21,Danhsach!H$29:H$352)</f>
        <v>0</v>
      </c>
      <c r="E21" s="60">
        <f>SUMIF(Danhsach!$F$29:$F$352,TK_theoTCTD!$B21,Danhsach!I$29:I$352)</f>
        <v>0</v>
      </c>
      <c r="F21" s="60">
        <f>SUMIF(Danhsach!$F$29:$F$352,TK_theoTCTD!$B21,Danhsach!J$29:J$352)</f>
        <v>0</v>
      </c>
    </row>
    <row r="22" spans="1:6" ht="15">
      <c r="A22" s="56" t="s">
        <v>135</v>
      </c>
      <c r="B22" s="57" t="str">
        <f>TCTD!C22</f>
        <v>Bưu Điện Liên Việt (LienVietPostBank)</v>
      </c>
      <c r="C22" s="60">
        <f>COUNTIF(Danhsach!$F$29:$F$352,TK_theoTCTD!B22)</f>
        <v>4</v>
      </c>
      <c r="D22" s="60">
        <f>SUMIF(Danhsach!$F$29:$F$352,TK_theoTCTD!$B22,Danhsach!H$29:H$352)</f>
        <v>4750425</v>
      </c>
      <c r="E22" s="60">
        <f>SUMIF(Danhsach!$F$29:$F$352,TK_theoTCTD!$B22,Danhsach!I$29:I$352)</f>
        <v>367859</v>
      </c>
      <c r="F22" s="60">
        <f>SUMIF(Danhsach!$F$29:$F$352,TK_theoTCTD!$B22,Danhsach!J$29:J$352)</f>
        <v>4382566</v>
      </c>
    </row>
    <row r="23" spans="1:6" ht="15">
      <c r="A23" s="56" t="s">
        <v>136</v>
      </c>
      <c r="B23" s="57" t="str">
        <f>TCTD!C23</f>
        <v>Công Thương Việt Nam (Vietinbank)</v>
      </c>
      <c r="C23" s="60">
        <f>COUNTIF(Danhsach!$F$29:$F$352,TK_theoTCTD!B23)</f>
        <v>78</v>
      </c>
      <c r="D23" s="60">
        <f>SUMIF(Danhsach!$F$29:$F$352,TK_theoTCTD!$B23,Danhsach!H$29:H$352)</f>
        <v>438301919</v>
      </c>
      <c r="E23" s="60">
        <f>SUMIF(Danhsach!$F$29:$F$352,TK_theoTCTD!$B23,Danhsach!I$29:I$352)</f>
        <v>42102711</v>
      </c>
      <c r="F23" s="60">
        <f>SUMIF(Danhsach!$F$29:$F$352,TK_theoTCTD!$B23,Danhsach!J$29:J$352)</f>
        <v>396199208</v>
      </c>
    </row>
    <row r="24" spans="1:6" ht="15">
      <c r="A24" s="56" t="s">
        <v>137</v>
      </c>
      <c r="B24" s="57" t="str">
        <f>TCTD!C24</f>
        <v>Dầu Khí Toàn Cầu (GPBank)</v>
      </c>
      <c r="C24" s="60">
        <f>COUNTIF(Danhsach!$F$29:$F$352,TK_theoTCTD!B24)</f>
        <v>7</v>
      </c>
      <c r="D24" s="60">
        <f>SUMIF(Danhsach!$F$29:$F$352,TK_theoTCTD!$B24,Danhsach!H$29:H$352)</f>
        <v>37319897</v>
      </c>
      <c r="E24" s="60">
        <f>SUMIF(Danhsach!$F$29:$F$352,TK_theoTCTD!$B24,Danhsach!I$29:I$352)</f>
        <v>164755</v>
      </c>
      <c r="F24" s="60">
        <f>SUMIF(Danhsach!$F$29:$F$352,TK_theoTCTD!$B24,Danhsach!J$29:J$352)</f>
        <v>37155142</v>
      </c>
    </row>
    <row r="25" spans="1:6" ht="15">
      <c r="A25" s="56" t="s">
        <v>138</v>
      </c>
      <c r="B25" s="57" t="str">
        <f>TCTD!C25</f>
        <v>Đại Chúng (PVcom Bank)</v>
      </c>
      <c r="C25" s="60">
        <f>COUNTIF(Danhsach!$F$29:$F$352,TK_theoTCTD!B25)</f>
        <v>0</v>
      </c>
      <c r="D25" s="60">
        <f>SUMIF(Danhsach!$F$29:$F$352,TK_theoTCTD!$B25,Danhsach!H$29:H$352)</f>
        <v>0</v>
      </c>
      <c r="E25" s="60">
        <f>SUMIF(Danhsach!$F$29:$F$352,TK_theoTCTD!$B25,Danhsach!I$29:I$352)</f>
        <v>0</v>
      </c>
      <c r="F25" s="60">
        <f>SUMIF(Danhsach!$F$29:$F$352,TK_theoTCTD!$B25,Danhsach!J$29:J$352)</f>
        <v>0</v>
      </c>
    </row>
    <row r="26" spans="1:6" ht="15">
      <c r="A26" s="56" t="s">
        <v>139</v>
      </c>
      <c r="B26" s="57" t="str">
        <f>TCTD!C26</f>
        <v>Đầu tư và Phát triển Việt Nam (BIDV)</v>
      </c>
      <c r="C26" s="60">
        <f>COUNTIF(Danhsach!$F$29:$F$352,TK_theoTCTD!B26)</f>
        <v>1</v>
      </c>
      <c r="D26" s="60">
        <f>SUMIF(Danhsach!$F$29:$F$352,TK_theoTCTD!$B26,Danhsach!H$29:H$352)</f>
        <v>2231412</v>
      </c>
      <c r="E26" s="60">
        <f>SUMIF(Danhsach!$F$29:$F$352,TK_theoTCTD!$B26,Danhsach!I$29:I$352)</f>
        <v>409000</v>
      </c>
      <c r="F26" s="60">
        <f>SUMIF(Danhsach!$F$29:$F$352,TK_theoTCTD!$B26,Danhsach!J$29:J$352)</f>
        <v>1822412</v>
      </c>
    </row>
    <row r="27" spans="1:6" ht="15">
      <c r="A27" s="56" t="s">
        <v>140</v>
      </c>
      <c r="B27" s="57" t="str">
        <f>TCTD!C27</f>
        <v>Đông Á (DAB)</v>
      </c>
      <c r="C27" s="60">
        <f>COUNTIF(Danhsach!$F$29:$F$352,TK_theoTCTD!B27)</f>
        <v>7</v>
      </c>
      <c r="D27" s="60">
        <f>SUMIF(Danhsach!$F$29:$F$352,TK_theoTCTD!$B27,Danhsach!H$29:H$352)</f>
        <v>3834669</v>
      </c>
      <c r="E27" s="60">
        <f>SUMIF(Danhsach!$F$29:$F$352,TK_theoTCTD!$B27,Danhsach!I$29:I$352)</f>
        <v>647062</v>
      </c>
      <c r="F27" s="60">
        <f>SUMIF(Danhsach!$F$29:$F$352,TK_theoTCTD!$B27,Danhsach!J$29:J$352)</f>
        <v>3187607</v>
      </c>
    </row>
    <row r="28" spans="1:6" ht="15">
      <c r="A28" s="56" t="s">
        <v>141</v>
      </c>
      <c r="B28" s="57" t="str">
        <f>TCTD!C28</f>
        <v>Đông Nam Á (SeABank)</v>
      </c>
      <c r="C28" s="60">
        <f>COUNTIF(Danhsach!$F$29:$F$352,TK_theoTCTD!B28)</f>
        <v>4</v>
      </c>
      <c r="D28" s="60">
        <f>SUMIF(Danhsach!$F$29:$F$352,TK_theoTCTD!$B28,Danhsach!H$29:H$352)</f>
        <v>6426470</v>
      </c>
      <c r="E28" s="60">
        <f>SUMIF(Danhsach!$F$29:$F$352,TK_theoTCTD!$B28,Danhsach!I$29:I$352)</f>
        <v>0</v>
      </c>
      <c r="F28" s="60">
        <f>SUMIF(Danhsach!$F$29:$F$352,TK_theoTCTD!$B28,Danhsach!J$29:J$352)</f>
        <v>6426470</v>
      </c>
    </row>
    <row r="29" spans="1:6" ht="15">
      <c r="A29" s="56" t="s">
        <v>142</v>
      </c>
      <c r="B29" s="57" t="str">
        <f>TCTD!C29</f>
        <v>Hàng hải (Maritime Bank, MSB)</v>
      </c>
      <c r="C29" s="60">
        <f>COUNTIF(Danhsach!$F$29:$F$352,TK_theoTCTD!B29)</f>
        <v>3</v>
      </c>
      <c r="D29" s="60">
        <f>SUMIF(Danhsach!$F$29:$F$352,TK_theoTCTD!$B29,Danhsach!H$29:H$352)</f>
        <v>15889967</v>
      </c>
      <c r="E29" s="60">
        <f>SUMIF(Danhsach!$F$29:$F$352,TK_theoTCTD!$B29,Danhsach!I$29:I$352)</f>
        <v>0</v>
      </c>
      <c r="F29" s="60">
        <f>SUMIF(Danhsach!$F$29:$F$352,TK_theoTCTD!$B29,Danhsach!J$29:J$352)</f>
        <v>15889967</v>
      </c>
    </row>
    <row r="30" spans="1:6" ht="15">
      <c r="A30" s="56" t="s">
        <v>143</v>
      </c>
      <c r="B30" s="57" t="str">
        <f>TCTD!C30</f>
        <v>Kiên Long (KienLongBank)</v>
      </c>
      <c r="C30" s="60">
        <f>COUNTIF(Danhsach!$F$29:$F$352,TK_theoTCTD!B30)</f>
        <v>1</v>
      </c>
      <c r="D30" s="60">
        <f>SUMIF(Danhsach!$F$29:$F$352,TK_theoTCTD!$B30,Danhsach!H$29:H$352)</f>
        <v>3389765</v>
      </c>
      <c r="E30" s="60">
        <f>SUMIF(Danhsach!$F$29:$F$352,TK_theoTCTD!$B30,Danhsach!I$29:I$352)</f>
        <v>0</v>
      </c>
      <c r="F30" s="60">
        <f>SUMIF(Danhsach!$F$29:$F$352,TK_theoTCTD!$B30,Danhsach!J$29:J$352)</f>
        <v>3389765</v>
      </c>
    </row>
    <row r="31" spans="1:6" ht="15">
      <c r="A31" s="56" t="s">
        <v>284</v>
      </c>
      <c r="B31" s="57" t="str">
        <f>TCTD!C31</f>
        <v>Kỹ Thương (Techcombank)</v>
      </c>
      <c r="C31" s="60">
        <f>COUNTIF(Danhsach!$F$29:$F$352,TK_theoTCTD!B31)</f>
        <v>6</v>
      </c>
      <c r="D31" s="60">
        <f>SUMIF(Danhsach!$F$29:$F$352,TK_theoTCTD!$B31,Danhsach!H$29:H$352)</f>
        <v>6030290</v>
      </c>
      <c r="E31" s="60">
        <f>SUMIF(Danhsach!$F$29:$F$352,TK_theoTCTD!$B31,Danhsach!I$29:I$352)</f>
        <v>0</v>
      </c>
      <c r="F31" s="60">
        <f>SUMIF(Danhsach!$F$29:$F$352,TK_theoTCTD!$B31,Danhsach!J$29:J$352)</f>
        <v>6030290</v>
      </c>
    </row>
    <row r="32" spans="1:6" ht="15">
      <c r="A32" s="56" t="s">
        <v>285</v>
      </c>
      <c r="B32" s="57" t="str">
        <f>TCTD!C32</f>
        <v>Nam Á (Nam A Bank)</v>
      </c>
      <c r="C32" s="60">
        <f>COUNTIF(Danhsach!$F$29:$F$352,TK_theoTCTD!B32)</f>
        <v>0</v>
      </c>
      <c r="D32" s="60">
        <f>SUMIF(Danhsach!$F$29:$F$352,TK_theoTCTD!$B32,Danhsach!H$29:H$352)</f>
        <v>0</v>
      </c>
      <c r="E32" s="60">
        <f>SUMIF(Danhsach!$F$29:$F$352,TK_theoTCTD!$B32,Danhsach!I$29:I$352)</f>
        <v>0</v>
      </c>
      <c r="F32" s="60">
        <f>SUMIF(Danhsach!$F$29:$F$352,TK_theoTCTD!$B32,Danhsach!J$29:J$352)</f>
        <v>0</v>
      </c>
    </row>
    <row r="33" spans="1:6" ht="15">
      <c r="A33" s="56" t="s">
        <v>286</v>
      </c>
      <c r="B33" s="57" t="str">
        <f>TCTD!C33</f>
        <v>Ngoại thương (Vietcombank)</v>
      </c>
      <c r="C33" s="60">
        <f>COUNTIF(Danhsach!$F$29:$F$352,TK_theoTCTD!B33)</f>
        <v>8</v>
      </c>
      <c r="D33" s="60">
        <f>SUMIF(Danhsach!$F$29:$F$352,TK_theoTCTD!$B33,Danhsach!H$29:H$352)</f>
        <v>640888870</v>
      </c>
      <c r="E33" s="60">
        <f>SUMIF(Danhsach!$F$29:$F$352,TK_theoTCTD!$B33,Danhsach!I$29:I$352)</f>
        <v>9118020</v>
      </c>
      <c r="F33" s="60">
        <f>SUMIF(Danhsach!$F$29:$F$352,TK_theoTCTD!$B33,Danhsach!J$29:J$352)</f>
        <v>631770850</v>
      </c>
    </row>
    <row r="34" spans="1:6" ht="15">
      <c r="A34" s="56" t="s">
        <v>287</v>
      </c>
      <c r="B34" s="57" t="str">
        <f>TCTD!C34</f>
        <v>Phát Triển Mê Kông (MDB)</v>
      </c>
      <c r="C34" s="60">
        <f>COUNTIF(Danhsach!$F$29:$F$352,TK_theoTCTD!B34)</f>
        <v>0</v>
      </c>
      <c r="D34" s="60">
        <f>SUMIF(Danhsach!$F$29:$F$352,TK_theoTCTD!$B34,Danhsach!H$29:H$352)</f>
        <v>0</v>
      </c>
      <c r="E34" s="60">
        <f>SUMIF(Danhsach!$F$29:$F$352,TK_theoTCTD!$B34,Danhsach!I$29:I$352)</f>
        <v>0</v>
      </c>
      <c r="F34" s="60">
        <f>SUMIF(Danhsach!$F$29:$F$352,TK_theoTCTD!$B34,Danhsach!J$29:J$352)</f>
        <v>0</v>
      </c>
    </row>
    <row r="35" spans="1:6" ht="15">
      <c r="A35" s="56" t="s">
        <v>288</v>
      </c>
      <c r="B35" s="57" t="str">
        <f>TCTD!C35</f>
        <v>Phát triển Thành phố Hồ Chí Minh (HDBank)</v>
      </c>
      <c r="C35" s="60">
        <f>COUNTIF(Danhsach!$F$29:$F$352,TK_theoTCTD!B35)</f>
        <v>2</v>
      </c>
      <c r="D35" s="60">
        <f>SUMIF(Danhsach!$F$29:$F$352,TK_theoTCTD!$B35,Danhsach!H$29:H$352)</f>
        <v>2072995</v>
      </c>
      <c r="E35" s="60">
        <f>SUMIF(Danhsach!$F$29:$F$352,TK_theoTCTD!$B35,Danhsach!I$29:I$352)</f>
        <v>80000</v>
      </c>
      <c r="F35" s="60">
        <f>SUMIF(Danhsach!$F$29:$F$352,TK_theoTCTD!$B35,Danhsach!J$29:J$352)</f>
        <v>1992995</v>
      </c>
    </row>
    <row r="36" spans="1:6" ht="15">
      <c r="A36" s="56" t="s">
        <v>289</v>
      </c>
      <c r="B36" s="57" t="str">
        <f>TCTD!C36</f>
        <v>Phương Đông (Orient Commercial Bank, OCB)</v>
      </c>
      <c r="C36" s="60">
        <f>COUNTIF(Danhsach!$F$29:$F$352,TK_theoTCTD!B36)</f>
        <v>0</v>
      </c>
      <c r="D36" s="60">
        <f>SUMIF(Danhsach!$F$29:$F$352,TK_theoTCTD!$B36,Danhsach!H$29:H$352)</f>
        <v>0</v>
      </c>
      <c r="E36" s="60">
        <f>SUMIF(Danhsach!$F$29:$F$352,TK_theoTCTD!$B36,Danhsach!I$29:I$352)</f>
        <v>0</v>
      </c>
      <c r="F36" s="60">
        <f>SUMIF(Danhsach!$F$29:$F$352,TK_theoTCTD!$B36,Danhsach!J$29:J$352)</f>
        <v>0</v>
      </c>
    </row>
    <row r="37" spans="1:6" ht="15">
      <c r="A37" s="56" t="s">
        <v>290</v>
      </c>
      <c r="B37" s="57" t="str">
        <f>TCTD!C37</f>
        <v>Phương Nam (PNB)</v>
      </c>
      <c r="C37" s="60">
        <f>COUNTIF(Danhsach!$F$29:$F$352,TK_theoTCTD!B37)</f>
        <v>0</v>
      </c>
      <c r="D37" s="60">
        <f>SUMIF(Danhsach!$F$29:$F$352,TK_theoTCTD!$B37,Danhsach!H$29:H$352)</f>
        <v>0</v>
      </c>
      <c r="E37" s="60">
        <f>SUMIF(Danhsach!$F$29:$F$352,TK_theoTCTD!$B37,Danhsach!I$29:I$352)</f>
        <v>0</v>
      </c>
      <c r="F37" s="60">
        <f>SUMIF(Danhsach!$F$29:$F$352,TK_theoTCTD!$B37,Danhsach!J$29:J$352)</f>
        <v>0</v>
      </c>
    </row>
    <row r="38" spans="1:6" ht="15">
      <c r="A38" s="56" t="s">
        <v>291</v>
      </c>
      <c r="B38" s="57" t="str">
        <f>TCTD!C38</f>
        <v>Quân Đội (Military Bank, MB)</v>
      </c>
      <c r="C38" s="60">
        <f>COUNTIF(Danhsach!$F$29:$F$352,TK_theoTCTD!B38)</f>
        <v>1</v>
      </c>
      <c r="D38" s="60">
        <f>SUMIF(Danhsach!$F$29:$F$352,TK_theoTCTD!$B38,Danhsach!H$29:H$352)</f>
        <v>3734252</v>
      </c>
      <c r="E38" s="60">
        <f>SUMIF(Danhsach!$F$29:$F$352,TK_theoTCTD!$B38,Danhsach!I$29:I$352)</f>
        <v>0</v>
      </c>
      <c r="F38" s="60">
        <f>SUMIF(Danhsach!$F$29:$F$352,TK_theoTCTD!$B38,Danhsach!J$29:J$352)</f>
        <v>3734252</v>
      </c>
    </row>
    <row r="39" spans="1:6" ht="15">
      <c r="A39" s="56" t="s">
        <v>292</v>
      </c>
      <c r="B39" s="57" t="str">
        <f>TCTD!C39</f>
        <v>Quốc Dân (National Citizen Bank, NVB)</v>
      </c>
      <c r="C39" s="60">
        <f>COUNTIF(Danhsach!$F$29:$F$352,TK_theoTCTD!B39)</f>
        <v>15</v>
      </c>
      <c r="D39" s="60">
        <f>SUMIF(Danhsach!$F$29:$F$352,TK_theoTCTD!$B39,Danhsach!H$29:H$352)</f>
        <v>42318633</v>
      </c>
      <c r="E39" s="60">
        <f>SUMIF(Danhsach!$F$29:$F$352,TK_theoTCTD!$B39,Danhsach!I$29:I$352)</f>
        <v>33423000</v>
      </c>
      <c r="F39" s="60">
        <f>SUMIF(Danhsach!$F$29:$F$352,TK_theoTCTD!$B39,Danhsach!J$29:J$352)</f>
        <v>8895633</v>
      </c>
    </row>
    <row r="40" spans="1:6" ht="15">
      <c r="A40" s="56" t="s">
        <v>293</v>
      </c>
      <c r="B40" s="57" t="str">
        <f>TCTD!C40</f>
        <v>Quốc tế (VIBBank, VIB)</v>
      </c>
      <c r="C40" s="60">
        <f>COUNTIF(Danhsach!$F$29:$F$352,TK_theoTCTD!B40)</f>
        <v>8</v>
      </c>
      <c r="D40" s="60">
        <f>SUMIF(Danhsach!$F$29:$F$352,TK_theoTCTD!$B40,Danhsach!H$29:H$352)</f>
        <v>68087003</v>
      </c>
      <c r="E40" s="60">
        <f>SUMIF(Danhsach!$F$29:$F$352,TK_theoTCTD!$B40,Danhsach!I$29:I$352)</f>
        <v>45616311</v>
      </c>
      <c r="F40" s="60">
        <f>SUMIF(Danhsach!$F$29:$F$352,TK_theoTCTD!$B40,Danhsach!J$29:J$352)</f>
        <v>22471692</v>
      </c>
    </row>
    <row r="41" spans="1:6" ht="15">
      <c r="A41" s="56" t="s">
        <v>294</v>
      </c>
      <c r="B41" s="57" t="str">
        <f>TCTD!C41</f>
        <v>Sài Gòn (Sài Gòn, SCB)</v>
      </c>
      <c r="C41" s="60">
        <f>COUNTIF(Danhsach!$F$29:$F$352,TK_theoTCTD!B41)</f>
        <v>3</v>
      </c>
      <c r="D41" s="60">
        <f>SUMIF(Danhsach!$F$29:$F$352,TK_theoTCTD!$B41,Danhsach!H$29:H$352)</f>
        <v>15850112</v>
      </c>
      <c r="E41" s="60">
        <f>SUMIF(Danhsach!$F$29:$F$352,TK_theoTCTD!$B41,Danhsach!I$29:I$352)</f>
        <v>0</v>
      </c>
      <c r="F41" s="60">
        <f>SUMIF(Danhsach!$F$29:$F$352,TK_theoTCTD!$B41,Danhsach!J$29:J$352)</f>
        <v>15850112</v>
      </c>
    </row>
    <row r="42" spans="1:6" ht="15">
      <c r="A42" s="56" t="s">
        <v>295</v>
      </c>
      <c r="B42" s="57" t="str">
        <f>TCTD!C42</f>
        <v>Sài Gòn Công Thương (Saigonbank)</v>
      </c>
      <c r="C42" s="60">
        <f>COUNTIF(Danhsach!$F$29:$F$352,TK_theoTCTD!B42)</f>
        <v>1</v>
      </c>
      <c r="D42" s="60">
        <f>SUMIF(Danhsach!$F$29:$F$352,TK_theoTCTD!$B42,Danhsach!H$29:H$352)</f>
        <v>3066995</v>
      </c>
      <c r="E42" s="60">
        <f>SUMIF(Danhsach!$F$29:$F$352,TK_theoTCTD!$B42,Danhsach!I$29:I$352)</f>
        <v>0</v>
      </c>
      <c r="F42" s="60">
        <f>SUMIF(Danhsach!$F$29:$F$352,TK_theoTCTD!$B42,Danhsach!J$29:J$352)</f>
        <v>3066995</v>
      </c>
    </row>
    <row r="43" spans="1:6" ht="15">
      <c r="A43" s="56" t="s">
        <v>296</v>
      </c>
      <c r="B43" s="57" t="str">
        <f>TCTD!C43</f>
        <v>Sài Gòn Thương Tín (Sacombank)</v>
      </c>
      <c r="C43" s="60">
        <f>COUNTIF(Danhsach!$F$29:$F$352,TK_theoTCTD!B43)</f>
        <v>19</v>
      </c>
      <c r="D43" s="60">
        <f>SUMIF(Danhsach!$F$29:$F$352,TK_theoTCTD!$B43,Danhsach!H$29:H$352)</f>
        <v>25186067</v>
      </c>
      <c r="E43" s="60">
        <f>SUMIF(Danhsach!$F$29:$F$352,TK_theoTCTD!$B43,Danhsach!I$29:I$352)</f>
        <v>1713962</v>
      </c>
      <c r="F43" s="60">
        <f>SUMIF(Danhsach!$F$29:$F$352,TK_theoTCTD!$B43,Danhsach!J$29:J$352)</f>
        <v>23472105</v>
      </c>
    </row>
    <row r="44" spans="1:6" ht="15">
      <c r="A44" s="56" t="s">
        <v>297</v>
      </c>
      <c r="B44" s="57" t="str">
        <f>TCTD!C44</f>
        <v>Sài Gòn-Hà Nội (SHBank, SHB)</v>
      </c>
      <c r="C44" s="60">
        <f>COUNTIF(Danhsach!$F$29:$F$352,TK_theoTCTD!B44)</f>
        <v>6</v>
      </c>
      <c r="D44" s="60">
        <f>SUMIF(Danhsach!$F$29:$F$352,TK_theoTCTD!$B44,Danhsach!H$29:H$352)</f>
        <v>19872303</v>
      </c>
      <c r="E44" s="60">
        <f>SUMIF(Danhsach!$F$29:$F$352,TK_theoTCTD!$B44,Danhsach!I$29:I$352)</f>
        <v>100000</v>
      </c>
      <c r="F44" s="60">
        <f>SUMIF(Danhsach!$F$29:$F$352,TK_theoTCTD!$B44,Danhsach!J$29:J$352)</f>
        <v>19772303</v>
      </c>
    </row>
    <row r="45" spans="1:6" ht="15">
      <c r="A45" s="56" t="s">
        <v>298</v>
      </c>
      <c r="B45" s="57" t="str">
        <f>TCTD!C45</f>
        <v>Tiên Phong (Tien Phong Bank, TP Bank)</v>
      </c>
      <c r="C45" s="60">
        <f>COUNTIF(Danhsach!$F$29:$F$352,TK_theoTCTD!B45)</f>
        <v>9</v>
      </c>
      <c r="D45" s="60">
        <f>SUMIF(Danhsach!$F$29:$F$352,TK_theoTCTD!$B45,Danhsach!H$29:H$352)</f>
        <v>27050961</v>
      </c>
      <c r="E45" s="60">
        <f>SUMIF(Danhsach!$F$29:$F$352,TK_theoTCTD!$B45,Danhsach!I$29:I$352)</f>
        <v>950000</v>
      </c>
      <c r="F45" s="60">
        <f>SUMIF(Danhsach!$F$29:$F$352,TK_theoTCTD!$B45,Danhsach!J$29:J$352)</f>
        <v>26100961</v>
      </c>
    </row>
    <row r="46" spans="1:6" ht="15">
      <c r="A46" s="56" t="s">
        <v>299</v>
      </c>
      <c r="B46" s="57" t="str">
        <f>TCTD!C46</f>
        <v>Việt Á (VietABank, VAB)</v>
      </c>
      <c r="C46" s="60">
        <f>COUNTIF(Danhsach!$F$29:$F$352,TK_theoTCTD!B46)</f>
        <v>0</v>
      </c>
      <c r="D46" s="60">
        <f>SUMIF(Danhsach!$F$29:$F$352,TK_theoTCTD!$B46,Danhsach!H$29:H$352)</f>
        <v>0</v>
      </c>
      <c r="E46" s="60">
        <f>SUMIF(Danhsach!$F$29:$F$352,TK_theoTCTD!$B46,Danhsach!I$29:I$352)</f>
        <v>0</v>
      </c>
      <c r="F46" s="60">
        <f>SUMIF(Danhsach!$F$29:$F$352,TK_theoTCTD!$B46,Danhsach!J$29:J$352)</f>
        <v>0</v>
      </c>
    </row>
    <row r="47" spans="1:6" ht="15">
      <c r="A47" s="56" t="s">
        <v>300</v>
      </c>
      <c r="B47" s="57" t="str">
        <f>TCTD!C47</f>
        <v>Việt Nam Thịnh Vượng (VPBank)</v>
      </c>
      <c r="C47" s="60">
        <f>COUNTIF(Danhsach!$F$29:$F$352,TK_theoTCTD!B47)</f>
        <v>15</v>
      </c>
      <c r="D47" s="60">
        <f>SUMIF(Danhsach!$F$29:$F$352,TK_theoTCTD!$B47,Danhsach!H$29:H$352)</f>
        <v>7217026</v>
      </c>
      <c r="E47" s="60">
        <f>SUMIF(Danhsach!$F$29:$F$352,TK_theoTCTD!$B47,Danhsach!I$29:I$352)</f>
        <v>158634</v>
      </c>
      <c r="F47" s="60">
        <f>SUMIF(Danhsach!$F$29:$F$352,TK_theoTCTD!$B47,Danhsach!J$29:J$352)</f>
        <v>7058392</v>
      </c>
    </row>
    <row r="48" spans="1:6" ht="15">
      <c r="A48" s="56" t="s">
        <v>302</v>
      </c>
      <c r="B48" s="57" t="str">
        <f>TCTD!C48</f>
        <v>Việt Nam Thương Tín (VietBank)</v>
      </c>
      <c r="C48" s="60">
        <f>COUNTIF(Danhsach!$F$29:$F$352,TK_theoTCTD!B48)</f>
        <v>44</v>
      </c>
      <c r="D48" s="60">
        <f>SUMIF(Danhsach!$F$29:$F$352,TK_theoTCTD!$B48,Danhsach!H$29:H$352)</f>
        <v>61180464</v>
      </c>
      <c r="E48" s="60">
        <f>SUMIF(Danhsach!$F$29:$F$352,TK_theoTCTD!$B48,Danhsach!I$29:I$352)</f>
        <v>1805065</v>
      </c>
      <c r="F48" s="60">
        <f>SUMIF(Danhsach!$F$29:$F$352,TK_theoTCTD!$B48,Danhsach!J$29:J$352)</f>
        <v>59375399</v>
      </c>
    </row>
    <row r="49" spans="1:6" ht="15">
      <c r="A49" s="56" t="s">
        <v>303</v>
      </c>
      <c r="B49" s="57" t="str">
        <f>TCTD!C49</f>
        <v>Xăng dầu Petrolimex (Petrolimex Group Bank, PG Bank)</v>
      </c>
      <c r="C49" s="60">
        <f>COUNTIF(Danhsach!$F$29:$F$352,TK_theoTCTD!B49)</f>
        <v>1</v>
      </c>
      <c r="D49" s="60">
        <f>SUMIF(Danhsach!$F$29:$F$352,TK_theoTCTD!$B49,Danhsach!H$29:H$352)</f>
        <v>662713</v>
      </c>
      <c r="E49" s="60">
        <f>SUMIF(Danhsach!$F$29:$F$352,TK_theoTCTD!$B49,Danhsach!I$29:I$352)</f>
        <v>0</v>
      </c>
      <c r="F49" s="60">
        <f>SUMIF(Danhsach!$F$29:$F$352,TK_theoTCTD!$B49,Danhsach!J$29:J$352)</f>
        <v>662713</v>
      </c>
    </row>
    <row r="50" spans="1:6" ht="15">
      <c r="A50" s="56" t="s">
        <v>304</v>
      </c>
      <c r="B50" s="57" t="str">
        <f>TCTD!C50</f>
        <v>Xuất Nhập Khẩu Việt Nam (Eximbank, EIB)</v>
      </c>
      <c r="C50" s="60">
        <f>COUNTIF(Danhsach!$F$29:$F$352,TK_theoTCTD!B50)</f>
        <v>13</v>
      </c>
      <c r="D50" s="60">
        <f>SUMIF(Danhsach!$F$29:$F$352,TK_theoTCTD!$B50,Danhsach!H$29:H$352)</f>
        <v>27936905</v>
      </c>
      <c r="E50" s="60">
        <f>SUMIF(Danhsach!$F$29:$F$352,TK_theoTCTD!$B50,Danhsach!I$29:I$352)</f>
        <v>1576609</v>
      </c>
      <c r="F50" s="60">
        <f>SUMIF(Danhsach!$F$29:$F$352,TK_theoTCTD!$B50,Danhsach!J$29:J$352)</f>
        <v>26360296</v>
      </c>
    </row>
    <row r="51" spans="1:6" ht="15">
      <c r="A51" s="54">
        <v>5</v>
      </c>
      <c r="B51" s="55" t="str">
        <f>TCTD!C51</f>
        <v>=:Ngân hàng 100% vốn nước ngoài:=</v>
      </c>
      <c r="C51" s="59">
        <f>SUM(C52:C56)</f>
        <v>0</v>
      </c>
      <c r="D51" s="59">
        <f>SUM(D52:D56)</f>
        <v>0</v>
      </c>
      <c r="E51" s="59">
        <f>SUM(E52:E56)</f>
        <v>0</v>
      </c>
      <c r="F51" s="59">
        <f>SUM(F52:F56)</f>
        <v>0</v>
      </c>
    </row>
    <row r="52" spans="1:6" ht="15">
      <c r="A52" s="56" t="s">
        <v>144</v>
      </c>
      <c r="B52" s="57" t="str">
        <f>TCTD!C52</f>
        <v>ANZ Việt Nam (ANZVL)</v>
      </c>
      <c r="C52" s="60">
        <f>COUNTIF(Danhsach!$F$29:$F$352,TK_theoTCTD!B52)</f>
        <v>0</v>
      </c>
      <c r="D52" s="60">
        <f>SUMIF(Danhsach!$F$29:$F$352,TK_theoTCTD!$B52,Danhsach!H$29:H$352)</f>
        <v>0</v>
      </c>
      <c r="E52" s="60">
        <f>SUMIF(Danhsach!$F$29:$F$352,TK_theoTCTD!$B52,Danhsach!I$29:I$352)</f>
        <v>0</v>
      </c>
      <c r="F52" s="60">
        <f>SUMIF(Danhsach!$F$29:$F$352,TK_theoTCTD!$B52,Danhsach!J$29:J$352)</f>
        <v>0</v>
      </c>
    </row>
    <row r="53" spans="1:6" ht="15">
      <c r="A53" s="56" t="s">
        <v>145</v>
      </c>
      <c r="B53" s="57" t="str">
        <f>TCTD!C53</f>
        <v>Hong Leong Việt Nam (HLBVN)</v>
      </c>
      <c r="C53" s="60">
        <f>COUNTIF(Danhsach!$F$29:$F$352,TK_theoTCTD!B53)</f>
        <v>0</v>
      </c>
      <c r="D53" s="60">
        <f>SUMIF(Danhsach!$F$29:$F$352,TK_theoTCTD!$B53,Danhsach!H$29:H$352)</f>
        <v>0</v>
      </c>
      <c r="E53" s="60">
        <f>SUMIF(Danhsach!$F$29:$F$352,TK_theoTCTD!$B53,Danhsach!I$29:I$352)</f>
        <v>0</v>
      </c>
      <c r="F53" s="60">
        <f>SUMIF(Danhsach!$F$29:$F$352,TK_theoTCTD!$B53,Danhsach!J$29:J$352)</f>
        <v>0</v>
      </c>
    </row>
    <row r="54" spans="1:6" ht="15">
      <c r="A54" s="56" t="s">
        <v>146</v>
      </c>
      <c r="B54" s="57" t="str">
        <f>TCTD!C54</f>
        <v>HSBC Việt Nam (HSBC)</v>
      </c>
      <c r="C54" s="60">
        <f>COUNTIF(Danhsach!$F$29:$F$352,TK_theoTCTD!B54)</f>
        <v>0</v>
      </c>
      <c r="D54" s="60">
        <f>SUMIF(Danhsach!$F$29:$F$352,TK_theoTCTD!$B54,Danhsach!H$29:H$352)</f>
        <v>0</v>
      </c>
      <c r="E54" s="60">
        <f>SUMIF(Danhsach!$F$29:$F$352,TK_theoTCTD!$B54,Danhsach!I$29:I$352)</f>
        <v>0</v>
      </c>
      <c r="F54" s="60">
        <f>SUMIF(Danhsach!$F$29:$F$352,TK_theoTCTD!$B54,Danhsach!J$29:J$352)</f>
        <v>0</v>
      </c>
    </row>
    <row r="55" spans="1:6" ht="15">
      <c r="A55" s="56" t="s">
        <v>147</v>
      </c>
      <c r="B55" s="57" t="str">
        <f>TCTD!C55</f>
        <v>Shinhan Việt Nam (SHBVN)</v>
      </c>
      <c r="C55" s="60">
        <f>COUNTIF(Danhsach!$F$29:$F$352,TK_theoTCTD!B55)</f>
        <v>0</v>
      </c>
      <c r="D55" s="60">
        <f>SUMIF(Danhsach!$F$29:$F$352,TK_theoTCTD!$B55,Danhsach!H$29:H$352)</f>
        <v>0</v>
      </c>
      <c r="E55" s="60">
        <f>SUMIF(Danhsach!$F$29:$F$352,TK_theoTCTD!$B55,Danhsach!I$29:I$352)</f>
        <v>0</v>
      </c>
      <c r="F55" s="60">
        <f>SUMIF(Danhsach!$F$29:$F$352,TK_theoTCTD!$B55,Danhsach!J$29:J$352)</f>
        <v>0</v>
      </c>
    </row>
    <row r="56" spans="1:6" ht="15">
      <c r="A56" s="56" t="s">
        <v>148</v>
      </c>
      <c r="B56" s="57" t="str">
        <f>TCTD!C56</f>
        <v>Standard Chartered Việt Nam (SCBVL)</v>
      </c>
      <c r="C56" s="60">
        <f>COUNTIF(Danhsach!$F$29:$F$352,TK_theoTCTD!B56)</f>
        <v>0</v>
      </c>
      <c r="D56" s="60">
        <f>SUMIF(Danhsach!$F$29:$F$352,TK_theoTCTD!$B56,Danhsach!H$29:H$352)</f>
        <v>0</v>
      </c>
      <c r="E56" s="60">
        <f>SUMIF(Danhsach!$F$29:$F$352,TK_theoTCTD!$B56,Danhsach!I$29:I$352)</f>
        <v>0</v>
      </c>
      <c r="F56" s="60">
        <f>SUMIF(Danhsach!$F$29:$F$352,TK_theoTCTD!$B56,Danhsach!J$29:J$352)</f>
        <v>0</v>
      </c>
    </row>
    <row r="57" spans="1:6" ht="15">
      <c r="A57" s="54">
        <v>5</v>
      </c>
      <c r="B57" s="55" t="str">
        <f>TCTD!C57</f>
        <v>=:Ngân hàng liên doanh:=</v>
      </c>
      <c r="C57" s="59">
        <f>SUM(C58:C61)</f>
        <v>2</v>
      </c>
      <c r="D57" s="59">
        <f>SUM(D58:D61)</f>
        <v>42121140</v>
      </c>
      <c r="E57" s="59">
        <f>SUM(E58:E61)</f>
        <v>0</v>
      </c>
      <c r="F57" s="59">
        <f>SUM(F58:F61)</f>
        <v>42121140</v>
      </c>
    </row>
    <row r="58" spans="1:6" ht="15">
      <c r="A58" s="56" t="s">
        <v>153</v>
      </c>
      <c r="B58" s="57" t="str">
        <f>TCTD!C58</f>
        <v>Indovina (IVB)</v>
      </c>
      <c r="C58" s="60">
        <f>COUNTIF(Danhsach!$F$29:$F$352,TK_theoTCTD!B58)</f>
        <v>0</v>
      </c>
      <c r="D58" s="60">
        <f>SUMIF(Danhsach!$F$29:$F$352,TK_theoTCTD!$B58,Danhsach!H$29:H$352)</f>
        <v>0</v>
      </c>
      <c r="E58" s="60">
        <f>SUMIF(Danhsach!$F$29:$F$352,TK_theoTCTD!$B58,Danhsach!I$29:I$352)</f>
        <v>0</v>
      </c>
      <c r="F58" s="60">
        <f>SUMIF(Danhsach!$F$29:$F$352,TK_theoTCTD!$B58,Danhsach!J$29:J$352)</f>
        <v>0</v>
      </c>
    </row>
    <row r="59" spans="1:6" ht="15">
      <c r="A59" s="56" t="s">
        <v>154</v>
      </c>
      <c r="B59" s="57" t="str">
        <f>TCTD!C59</f>
        <v>VID Public Bank</v>
      </c>
      <c r="C59" s="60">
        <f>COUNTIF(Danhsach!$F$29:$F$352,TK_theoTCTD!B59)</f>
        <v>2</v>
      </c>
      <c r="D59" s="60">
        <f>SUMIF(Danhsach!$F$29:$F$352,TK_theoTCTD!$B59,Danhsach!H$29:H$352)</f>
        <v>42121140</v>
      </c>
      <c r="E59" s="60">
        <f>SUMIF(Danhsach!$F$29:$F$352,TK_theoTCTD!$B59,Danhsach!I$29:I$352)</f>
        <v>0</v>
      </c>
      <c r="F59" s="60">
        <f>SUMIF(Danhsach!$F$29:$F$352,TK_theoTCTD!$B59,Danhsach!J$29:J$352)</f>
        <v>42121140</v>
      </c>
    </row>
    <row r="60" spans="1:6" ht="15">
      <c r="A60" s="56" t="s">
        <v>155</v>
      </c>
      <c r="B60" s="57" t="str">
        <f>TCTD!C60</f>
        <v>Việt – Nga (VRB)</v>
      </c>
      <c r="C60" s="60">
        <f>COUNTIF(Danhsach!$F$29:$F$352,TK_theoTCTD!B60)</f>
        <v>0</v>
      </c>
      <c r="D60" s="60">
        <f>SUMIF(Danhsach!$F$29:$F$352,TK_theoTCTD!$B60,Danhsach!H$29:H$352)</f>
        <v>0</v>
      </c>
      <c r="E60" s="60">
        <f>SUMIF(Danhsach!$F$29:$F$352,TK_theoTCTD!$B60,Danhsach!I$29:I$352)</f>
        <v>0</v>
      </c>
      <c r="F60" s="60">
        <f>SUMIF(Danhsach!$F$29:$F$352,TK_theoTCTD!$B60,Danhsach!J$29:J$352)</f>
        <v>0</v>
      </c>
    </row>
    <row r="61" spans="1:6" ht="15">
      <c r="A61" s="56" t="s">
        <v>156</v>
      </c>
      <c r="B61" s="57" t="str">
        <f>TCTD!C61</f>
        <v>Việt – Thái (VSB)</v>
      </c>
      <c r="C61" s="60">
        <f>COUNTIF(Danhsach!$F$29:$F$352,TK_theoTCTD!B61)</f>
        <v>0</v>
      </c>
      <c r="D61" s="60">
        <f>SUMIF(Danhsach!$F$29:$F$352,TK_theoTCTD!$B61,Danhsach!H$29:H$352)</f>
        <v>0</v>
      </c>
      <c r="E61" s="60">
        <f>SUMIF(Danhsach!$F$29:$F$352,TK_theoTCTD!$B61,Danhsach!I$29:I$352)</f>
        <v>0</v>
      </c>
      <c r="F61" s="60">
        <f>SUMIF(Danhsach!$F$29:$F$352,TK_theoTCTD!$B61,Danhsach!J$29:J$352)</f>
        <v>0</v>
      </c>
    </row>
    <row r="62" spans="1:6" ht="15">
      <c r="A62" s="54">
        <v>7</v>
      </c>
      <c r="B62" s="55" t="str">
        <f>TCTD!C62</f>
        <v>=:Công ty tài chính:=</v>
      </c>
      <c r="C62" s="59">
        <f>SUM(C63:C79)</f>
        <v>0</v>
      </c>
      <c r="D62" s="59">
        <f>SUM(D63:D79)</f>
        <v>0</v>
      </c>
      <c r="E62" s="59">
        <f>SUM(E63:E79)</f>
        <v>0</v>
      </c>
      <c r="F62" s="59">
        <f>SUM(F63:F79)</f>
        <v>0</v>
      </c>
    </row>
    <row r="63" spans="1:6" ht="15">
      <c r="A63" s="56" t="s">
        <v>336</v>
      </c>
      <c r="B63" s="57" t="str">
        <f>TCTD!C63</f>
        <v>Công ty tài chính cổ phần Điện Lực</v>
      </c>
      <c r="C63" s="60">
        <f>COUNTIF(Danhsach!$F$29:$F$352,TK_theoTCTD!B63)</f>
        <v>0</v>
      </c>
      <c r="D63" s="60">
        <f>SUMIF(Danhsach!$F$29:$F$352,TK_theoTCTD!$B63,Danhsach!H$29:H$352)</f>
        <v>0</v>
      </c>
      <c r="E63" s="60">
        <f>SUMIF(Danhsach!$F$29:$F$352,TK_theoTCTD!$B63,Danhsach!I$29:I$352)</f>
        <v>0</v>
      </c>
      <c r="F63" s="60">
        <f>SUMIF(Danhsach!$F$29:$F$352,TK_theoTCTD!$B63,Danhsach!J$29:J$352)</f>
        <v>0</v>
      </c>
    </row>
    <row r="64" spans="1:6" ht="15">
      <c r="A64" s="56" t="s">
        <v>337</v>
      </c>
      <c r="B64" s="57" t="str">
        <f>TCTD!C64</f>
        <v>Công ty tài chính cổ phần Handico</v>
      </c>
      <c r="C64" s="60">
        <f>COUNTIF(Danhsach!$F$29:$F$352,TK_theoTCTD!B64)</f>
        <v>0</v>
      </c>
      <c r="D64" s="60">
        <f>SUMIF(Danhsach!$F$29:$F$352,TK_theoTCTD!$B64,Danhsach!H$29:H$352)</f>
        <v>0</v>
      </c>
      <c r="E64" s="60">
        <f>SUMIF(Danhsach!$F$29:$F$352,TK_theoTCTD!$B64,Danhsach!I$29:I$352)</f>
        <v>0</v>
      </c>
      <c r="F64" s="60">
        <f>SUMIF(Danhsach!$F$29:$F$352,TK_theoTCTD!$B64,Danhsach!J$29:J$352)</f>
        <v>0</v>
      </c>
    </row>
    <row r="65" spans="1:6" ht="15">
      <c r="A65" s="56" t="s">
        <v>349</v>
      </c>
      <c r="B65" s="57" t="str">
        <f>TCTD!C65</f>
        <v>Công ty tài chính cổ phần Sông Đà </v>
      </c>
      <c r="C65" s="60">
        <f>COUNTIF(Danhsach!$F$29:$F$352,TK_theoTCTD!B65)</f>
        <v>0</v>
      </c>
      <c r="D65" s="60">
        <f>SUMIF(Danhsach!$F$29:$F$352,TK_theoTCTD!$B65,Danhsach!H$29:H$352)</f>
        <v>0</v>
      </c>
      <c r="E65" s="60">
        <f>SUMIF(Danhsach!$F$29:$F$352,TK_theoTCTD!$B65,Danhsach!I$29:I$352)</f>
        <v>0</v>
      </c>
      <c r="F65" s="60">
        <f>SUMIF(Danhsach!$F$29:$F$352,TK_theoTCTD!$B65,Danhsach!J$29:J$352)</f>
        <v>0</v>
      </c>
    </row>
    <row r="66" spans="1:6" ht="15">
      <c r="A66" s="56" t="s">
        <v>350</v>
      </c>
      <c r="B66" s="57" t="str">
        <f>TCTD!C66</f>
        <v>Công ty tài chính cổ phần Vinaconex-Viettel</v>
      </c>
      <c r="C66" s="60">
        <f>COUNTIF(Danhsach!$F$29:$F$352,TK_theoTCTD!B66)</f>
        <v>0</v>
      </c>
      <c r="D66" s="60">
        <f>SUMIF(Danhsach!$F$29:$F$352,TK_theoTCTD!$B66,Danhsach!H$29:H$352)</f>
        <v>0</v>
      </c>
      <c r="E66" s="60">
        <f>SUMIF(Danhsach!$F$29:$F$352,TK_theoTCTD!$B66,Danhsach!I$29:I$352)</f>
        <v>0</v>
      </c>
      <c r="F66" s="60">
        <f>SUMIF(Danhsach!$F$29:$F$352,TK_theoTCTD!$B66,Danhsach!J$29:J$352)</f>
        <v>0</v>
      </c>
    </row>
    <row r="67" spans="1:6" ht="15">
      <c r="A67" s="56" t="s">
        <v>351</v>
      </c>
      <c r="B67" s="57" t="str">
        <f>TCTD!C67</f>
        <v>Công ty tài chính cổ phần Xi Măng</v>
      </c>
      <c r="C67" s="60">
        <f>COUNTIF(Danhsach!$F$29:$F$352,TK_theoTCTD!B67)</f>
        <v>0</v>
      </c>
      <c r="D67" s="60">
        <f>SUMIF(Danhsach!$F$29:$F$352,TK_theoTCTD!$B67,Danhsach!H$29:H$352)</f>
        <v>0</v>
      </c>
      <c r="E67" s="60">
        <f>SUMIF(Danhsach!$F$29:$F$352,TK_theoTCTD!$B67,Danhsach!I$29:I$352)</f>
        <v>0</v>
      </c>
      <c r="F67" s="60">
        <f>SUMIF(Danhsach!$F$29:$F$352,TK_theoTCTD!$B67,Danhsach!J$29:J$352)</f>
        <v>0</v>
      </c>
    </row>
    <row r="68" spans="1:6" ht="15">
      <c r="A68" s="56" t="s">
        <v>352</v>
      </c>
      <c r="B68" s="57" t="str">
        <f>TCTD!C68</f>
        <v>Công ty tài chính TNHH HD Saison</v>
      </c>
      <c r="C68" s="60">
        <f>COUNTIF(Danhsach!$F$29:$F$352,TK_theoTCTD!B68)</f>
        <v>0</v>
      </c>
      <c r="D68" s="60">
        <f>SUMIF(Danhsach!$F$29:$F$352,TK_theoTCTD!$B68,Danhsach!H$29:H$352)</f>
        <v>0</v>
      </c>
      <c r="E68" s="60">
        <f>SUMIF(Danhsach!$F$29:$F$352,TK_theoTCTD!$B68,Danhsach!I$29:I$352)</f>
        <v>0</v>
      </c>
      <c r="F68" s="60">
        <f>SUMIF(Danhsach!$F$29:$F$352,TK_theoTCTD!$B68,Danhsach!J$29:J$352)</f>
        <v>0</v>
      </c>
    </row>
    <row r="69" spans="1:6" ht="15">
      <c r="A69" s="56" t="s">
        <v>353</v>
      </c>
      <c r="B69" s="57" t="str">
        <f>TCTD!C69</f>
        <v>Công ty tài chính TNHH MTV Bưu điện</v>
      </c>
      <c r="C69" s="60">
        <f>COUNTIF(Danhsach!$F$29:$F$352,TK_theoTCTD!B69)</f>
        <v>0</v>
      </c>
      <c r="D69" s="60">
        <f>SUMIF(Danhsach!$F$29:$F$352,TK_theoTCTD!$B69,Danhsach!H$29:H$352)</f>
        <v>0</v>
      </c>
      <c r="E69" s="60">
        <f>SUMIF(Danhsach!$F$29:$F$352,TK_theoTCTD!$B69,Danhsach!I$29:I$352)</f>
        <v>0</v>
      </c>
      <c r="F69" s="60">
        <f>SUMIF(Danhsach!$F$29:$F$352,TK_theoTCTD!$B69,Danhsach!J$29:J$352)</f>
        <v>0</v>
      </c>
    </row>
    <row r="70" spans="1:6" ht="15">
      <c r="A70" s="56" t="s">
        <v>354</v>
      </c>
      <c r="B70" s="57" t="str">
        <f>TCTD!C70</f>
        <v>Công ty tài chính TNHH MTV Cao su Việt Nam</v>
      </c>
      <c r="C70" s="60">
        <f>COUNTIF(Danhsach!$F$29:$F$352,TK_theoTCTD!B70)</f>
        <v>0</v>
      </c>
      <c r="D70" s="60">
        <f>SUMIF(Danhsach!$F$29:$F$352,TK_theoTCTD!$B70,Danhsach!H$29:H$352)</f>
        <v>0</v>
      </c>
      <c r="E70" s="60">
        <f>SUMIF(Danhsach!$F$29:$F$352,TK_theoTCTD!$B70,Danhsach!I$29:I$352)</f>
        <v>0</v>
      </c>
      <c r="F70" s="60">
        <f>SUMIF(Danhsach!$F$29:$F$352,TK_theoTCTD!$B70,Danhsach!J$29:J$352)</f>
        <v>0</v>
      </c>
    </row>
    <row r="71" spans="1:6" ht="15">
      <c r="A71" s="56" t="s">
        <v>355</v>
      </c>
      <c r="B71" s="57" t="str">
        <f>TCTD!C71</f>
        <v>Công ty tài chính TNHH MTV Home credit Việt Nam</v>
      </c>
      <c r="C71" s="60">
        <f>COUNTIF(Danhsach!$F$29:$F$352,TK_theoTCTD!B71)</f>
        <v>0</v>
      </c>
      <c r="D71" s="60">
        <f>SUMIF(Danhsach!$F$29:$F$352,TK_theoTCTD!$B71,Danhsach!H$29:H$352)</f>
        <v>0</v>
      </c>
      <c r="E71" s="60">
        <f>SUMIF(Danhsach!$F$29:$F$352,TK_theoTCTD!$B71,Danhsach!I$29:I$352)</f>
        <v>0</v>
      </c>
      <c r="F71" s="60">
        <f>SUMIF(Danhsach!$F$29:$F$352,TK_theoTCTD!$B71,Danhsach!J$29:J$352)</f>
        <v>0</v>
      </c>
    </row>
    <row r="72" spans="1:6" ht="15">
      <c r="A72" s="56" t="s">
        <v>356</v>
      </c>
      <c r="B72" s="57" t="str">
        <f>TCTD!C72</f>
        <v>Công ty tài chính TNHH MTV Kỹ thương</v>
      </c>
      <c r="C72" s="60">
        <f>COUNTIF(Danhsach!$F$29:$F$352,TK_theoTCTD!B72)</f>
        <v>0</v>
      </c>
      <c r="D72" s="60">
        <f>SUMIF(Danhsach!$F$29:$F$352,TK_theoTCTD!$B72,Danhsach!H$29:H$352)</f>
        <v>0</v>
      </c>
      <c r="E72" s="60">
        <f>SUMIF(Danhsach!$F$29:$F$352,TK_theoTCTD!$B72,Danhsach!I$29:I$352)</f>
        <v>0</v>
      </c>
      <c r="F72" s="60">
        <f>SUMIF(Danhsach!$F$29:$F$352,TK_theoTCTD!$B72,Danhsach!J$29:J$352)</f>
        <v>0</v>
      </c>
    </row>
    <row r="73" spans="1:6" ht="15">
      <c r="A73" s="56" t="s">
        <v>357</v>
      </c>
      <c r="B73" s="57" t="str">
        <f>TCTD!C73</f>
        <v>Công ty tài chính TNHH MTV Mirae Asset (Việt Nam)</v>
      </c>
      <c r="C73" s="60">
        <f>COUNTIF(Danhsach!$F$29:$F$352,TK_theoTCTD!B73)</f>
        <v>0</v>
      </c>
      <c r="D73" s="60">
        <f>SUMIF(Danhsach!$F$29:$F$352,TK_theoTCTD!$B73,Danhsach!H$29:H$352)</f>
        <v>0</v>
      </c>
      <c r="E73" s="60">
        <f>SUMIF(Danhsach!$F$29:$F$352,TK_theoTCTD!$B73,Danhsach!I$29:I$352)</f>
        <v>0</v>
      </c>
      <c r="F73" s="60">
        <f>SUMIF(Danhsach!$F$29:$F$352,TK_theoTCTD!$B73,Danhsach!J$29:J$352)</f>
        <v>0</v>
      </c>
    </row>
    <row r="74" spans="1:6" ht="30">
      <c r="A74" s="56" t="s">
        <v>370</v>
      </c>
      <c r="B74" s="57" t="str">
        <f>TCTD!C74</f>
        <v>Công ty tài chính TNHH MTV Ngân hàng TMCP Hàng Hải Việt Nam</v>
      </c>
      <c r="C74" s="60">
        <f>COUNTIF(Danhsach!$F$29:$F$352,TK_theoTCTD!B74)</f>
        <v>0</v>
      </c>
      <c r="D74" s="60">
        <f>SUMIF(Danhsach!$F$29:$F$352,TK_theoTCTD!$B74,Danhsach!H$29:H$352)</f>
        <v>0</v>
      </c>
      <c r="E74" s="60">
        <f>SUMIF(Danhsach!$F$29:$F$352,TK_theoTCTD!$B74,Danhsach!I$29:I$352)</f>
        <v>0</v>
      </c>
      <c r="F74" s="60">
        <f>SUMIF(Danhsach!$F$29:$F$352,TK_theoTCTD!$B74,Danhsach!J$29:J$352)</f>
        <v>0</v>
      </c>
    </row>
    <row r="75" spans="1:6" ht="15">
      <c r="A75" s="56" t="s">
        <v>371</v>
      </c>
      <c r="B75" s="57" t="str">
        <f>TCTD!C75</f>
        <v>Công ty tài chính TNHH MTV Ngân hàng Việt Nam Thịnh Vượng </v>
      </c>
      <c r="C75" s="60">
        <f>COUNTIF(Danhsach!$F$29:$F$352,TK_theoTCTD!B75)</f>
        <v>0</v>
      </c>
      <c r="D75" s="60">
        <f>SUMIF(Danhsach!$F$29:$F$352,TK_theoTCTD!$B75,Danhsach!H$29:H$352)</f>
        <v>0</v>
      </c>
      <c r="E75" s="60">
        <f>SUMIF(Danhsach!$F$29:$F$352,TK_theoTCTD!$B75,Danhsach!I$29:I$352)</f>
        <v>0</v>
      </c>
      <c r="F75" s="60">
        <f>SUMIF(Danhsach!$F$29:$F$352,TK_theoTCTD!$B75,Danhsach!J$29:J$352)</f>
        <v>0</v>
      </c>
    </row>
    <row r="76" spans="1:6" ht="15">
      <c r="A76" s="56" t="s">
        <v>372</v>
      </c>
      <c r="B76" s="57" t="str">
        <f>TCTD!C76</f>
        <v>Công ty tài chính TNHH MTV Prudential Việt Nam</v>
      </c>
      <c r="C76" s="60">
        <f>COUNTIF(Danhsach!$F$29:$F$352,TK_theoTCTD!B76)</f>
        <v>0</v>
      </c>
      <c r="D76" s="60">
        <f>SUMIF(Danhsach!$F$29:$F$352,TK_theoTCTD!$B76,Danhsach!H$29:H$352)</f>
        <v>0</v>
      </c>
      <c r="E76" s="60">
        <f>SUMIF(Danhsach!$F$29:$F$352,TK_theoTCTD!$B76,Danhsach!I$29:I$352)</f>
        <v>0</v>
      </c>
      <c r="F76" s="60">
        <f>SUMIF(Danhsach!$F$29:$F$352,TK_theoTCTD!$B76,Danhsach!J$29:J$352)</f>
        <v>0</v>
      </c>
    </row>
    <row r="77" spans="1:6" ht="15">
      <c r="A77" s="56" t="s">
        <v>373</v>
      </c>
      <c r="B77" s="57" t="str">
        <f>TCTD!C77</f>
        <v>Công ty tài chính TNHH MTV Quốc tế Việt Nam JACCS</v>
      </c>
      <c r="C77" s="60">
        <f>COUNTIF(Danhsach!$F$29:$F$352,TK_theoTCTD!B77)</f>
        <v>0</v>
      </c>
      <c r="D77" s="60">
        <f>SUMIF(Danhsach!$F$29:$F$352,TK_theoTCTD!$B77,Danhsach!H$29:H$352)</f>
        <v>0</v>
      </c>
      <c r="E77" s="60">
        <f>SUMIF(Danhsach!$F$29:$F$352,TK_theoTCTD!$B77,Danhsach!I$29:I$352)</f>
        <v>0</v>
      </c>
      <c r="F77" s="60">
        <f>SUMIF(Danhsach!$F$29:$F$352,TK_theoTCTD!$B77,Danhsach!J$29:J$352)</f>
        <v>0</v>
      </c>
    </row>
    <row r="78" spans="1:6" ht="15">
      <c r="A78" s="56" t="s">
        <v>374</v>
      </c>
      <c r="B78" s="57" t="str">
        <f>TCTD!C78</f>
        <v>Công ty tài chính TNHH MTV Tàu thuỷ</v>
      </c>
      <c r="C78" s="60">
        <f>COUNTIF(Danhsach!$F$29:$F$352,TK_theoTCTD!B78)</f>
        <v>0</v>
      </c>
      <c r="D78" s="60">
        <f>SUMIF(Danhsach!$F$29:$F$352,TK_theoTCTD!$B78,Danhsach!H$29:H$352)</f>
        <v>0</v>
      </c>
      <c r="E78" s="60">
        <f>SUMIF(Danhsach!$F$29:$F$352,TK_theoTCTD!$B78,Danhsach!I$29:I$352)</f>
        <v>0</v>
      </c>
      <c r="F78" s="60">
        <f>SUMIF(Danhsach!$F$29:$F$352,TK_theoTCTD!$B78,Danhsach!J$29:J$352)</f>
        <v>0</v>
      </c>
    </row>
    <row r="79" spans="1:6" ht="15">
      <c r="A79" s="56" t="s">
        <v>375</v>
      </c>
      <c r="B79" s="57" t="str">
        <f>TCTD!C79</f>
        <v>Công ty tài chính TNHH MTV Toyota Việt Nam </v>
      </c>
      <c r="C79" s="60">
        <f>COUNTIF(Danhsach!$F$29:$F$352,TK_theoTCTD!B79)</f>
        <v>0</v>
      </c>
      <c r="D79" s="60">
        <f>SUMIF(Danhsach!$F$29:$F$352,TK_theoTCTD!$B79,Danhsach!H$29:H$352)</f>
        <v>0</v>
      </c>
      <c r="E79" s="60">
        <f>SUMIF(Danhsach!$F$29:$F$352,TK_theoTCTD!$B79,Danhsach!I$29:I$352)</f>
        <v>0</v>
      </c>
      <c r="F79" s="60">
        <f>SUMIF(Danhsach!$F$29:$F$352,TK_theoTCTD!$B79,Danhsach!J$29:J$352)</f>
        <v>0</v>
      </c>
    </row>
    <row r="80" spans="1:6" ht="15">
      <c r="A80" s="54">
        <v>8</v>
      </c>
      <c r="B80" s="55" t="str">
        <f>TCTD!C80</f>
        <v>=:Công ty cho thuê tài chính:=</v>
      </c>
      <c r="C80" s="59">
        <f>SUM(C81:C91)</f>
        <v>7</v>
      </c>
      <c r="D80" s="59">
        <f>SUM(D81:D91)</f>
        <v>94370698</v>
      </c>
      <c r="E80" s="59">
        <f>SUM(E81:E91)</f>
        <v>0</v>
      </c>
      <c r="F80" s="59">
        <f>SUM(F81:F91)</f>
        <v>94370698</v>
      </c>
    </row>
    <row r="81" spans="1:6" ht="30">
      <c r="A81" s="56" t="s">
        <v>359</v>
      </c>
      <c r="B81" s="57" t="str">
        <f>TCTD!C81</f>
        <v>Công ty CTTC I Ngân hàng Nông nghiệp và Phát triển Nông thôn Việt Nam</v>
      </c>
      <c r="C81" s="60">
        <f>COUNTIF(Danhsach!$F$29:$F$352,TK_theoTCTD!B81)</f>
        <v>3</v>
      </c>
      <c r="D81" s="60">
        <f>SUMIF(Danhsach!$F$29:$F$352,TK_theoTCTD!$B81,Danhsach!H$29:H$352)</f>
        <v>15443038</v>
      </c>
      <c r="E81" s="60">
        <f>SUMIF(Danhsach!$F$29:$F$352,TK_theoTCTD!$B81,Danhsach!I$29:I$352)</f>
        <v>0</v>
      </c>
      <c r="F81" s="60">
        <f>SUMIF(Danhsach!$F$29:$F$352,TK_theoTCTD!$B81,Danhsach!J$29:J$352)</f>
        <v>15443038</v>
      </c>
    </row>
    <row r="82" spans="1:6" ht="30">
      <c r="A82" s="56" t="s">
        <v>360</v>
      </c>
      <c r="B82" s="57" t="str">
        <f>TCTD!C82</f>
        <v>Công ty CTTC II Ngân hàng Nông nghiệp và Phát triển Nông thôn Việt Nam</v>
      </c>
      <c r="C82" s="60">
        <f>COUNTIF(Danhsach!$F$29:$F$352,TK_theoTCTD!B82)</f>
        <v>1</v>
      </c>
      <c r="D82" s="60">
        <f>SUMIF(Danhsach!$F$29:$F$352,TK_theoTCTD!$B82,Danhsach!H$29:H$352)</f>
        <v>67595584</v>
      </c>
      <c r="E82" s="60">
        <f>SUMIF(Danhsach!$F$29:$F$352,TK_theoTCTD!$B82,Danhsach!I$29:I$352)</f>
        <v>0</v>
      </c>
      <c r="F82" s="60">
        <f>SUMIF(Danhsach!$F$29:$F$352,TK_theoTCTD!$B82,Danhsach!J$29:J$352)</f>
        <v>67595584</v>
      </c>
    </row>
    <row r="83" spans="1:6" ht="15">
      <c r="A83" s="56" t="s">
        <v>361</v>
      </c>
      <c r="B83" s="57" t="str">
        <f>TCTD!C83</f>
        <v>Công ty CTTC TNHH MTV Công nghiệp Tàu thuỷ</v>
      </c>
      <c r="C83" s="60">
        <f>COUNTIF(Danhsach!$F$29:$F$352,TK_theoTCTD!B83)</f>
        <v>0</v>
      </c>
      <c r="D83" s="60">
        <f>SUMIF(Danhsach!$F$29:$F$352,TK_theoTCTD!$B83,Danhsach!H$29:H$352)</f>
        <v>0</v>
      </c>
      <c r="E83" s="60">
        <f>SUMIF(Danhsach!$F$29:$F$352,TK_theoTCTD!$B83,Danhsach!I$29:I$352)</f>
        <v>0</v>
      </c>
      <c r="F83" s="60">
        <f>SUMIF(Danhsach!$F$29:$F$352,TK_theoTCTD!$B83,Danhsach!J$29:J$352)</f>
        <v>0</v>
      </c>
    </row>
    <row r="84" spans="1:6" ht="15">
      <c r="A84" s="56" t="s">
        <v>362</v>
      </c>
      <c r="B84" s="57" t="str">
        <f>TCTD!C84</f>
        <v>Công ty CTTC TNHH MTV Kexim Việt Nam</v>
      </c>
      <c r="C84" s="60">
        <f>COUNTIF(Danhsach!$F$29:$F$352,TK_theoTCTD!B84)</f>
        <v>0</v>
      </c>
      <c r="D84" s="60">
        <f>SUMIF(Danhsach!$F$29:$F$352,TK_theoTCTD!$B84,Danhsach!H$29:H$352)</f>
        <v>0</v>
      </c>
      <c r="E84" s="60">
        <f>SUMIF(Danhsach!$F$29:$F$352,TK_theoTCTD!$B84,Danhsach!I$29:I$352)</f>
        <v>0</v>
      </c>
      <c r="F84" s="60">
        <f>SUMIF(Danhsach!$F$29:$F$352,TK_theoTCTD!$B84,Danhsach!J$29:J$352)</f>
        <v>0</v>
      </c>
    </row>
    <row r="85" spans="1:6" ht="15">
      <c r="A85" s="56" t="s">
        <v>363</v>
      </c>
      <c r="B85" s="57" t="str">
        <f>TCTD!C85</f>
        <v>Công ty CTTC TNHH MTV Ngân hàng Á Châu</v>
      </c>
      <c r="C85" s="60">
        <f>COUNTIF(Danhsach!$F$29:$F$352,TK_theoTCTD!B85)</f>
        <v>0</v>
      </c>
      <c r="D85" s="60">
        <f>SUMIF(Danhsach!$F$29:$F$352,TK_theoTCTD!$B85,Danhsach!H$29:H$352)</f>
        <v>0</v>
      </c>
      <c r="E85" s="60">
        <f>SUMIF(Danhsach!$F$29:$F$352,TK_theoTCTD!$B85,Danhsach!I$29:I$352)</f>
        <v>0</v>
      </c>
      <c r="F85" s="60">
        <f>SUMIF(Danhsach!$F$29:$F$352,TK_theoTCTD!$B85,Danhsach!J$29:J$352)</f>
        <v>0</v>
      </c>
    </row>
    <row r="86" spans="1:6" ht="15">
      <c r="A86" s="56" t="s">
        <v>364</v>
      </c>
      <c r="B86" s="57" t="str">
        <f>TCTD!C86</f>
        <v>Công ty CTTC TNHH MTV Ngân hàng Công thương Việt Nam</v>
      </c>
      <c r="C86" s="60">
        <f>COUNTIF(Danhsach!$F$29:$F$352,TK_theoTCTD!B86)</f>
        <v>1</v>
      </c>
      <c r="D86" s="60">
        <f>SUMIF(Danhsach!$F$29:$F$352,TK_theoTCTD!$B86,Danhsach!H$29:H$352)</f>
        <v>3076930</v>
      </c>
      <c r="E86" s="60">
        <f>SUMIF(Danhsach!$F$29:$F$352,TK_theoTCTD!$B86,Danhsach!I$29:I$352)</f>
        <v>0</v>
      </c>
      <c r="F86" s="60">
        <f>SUMIF(Danhsach!$F$29:$F$352,TK_theoTCTD!$B86,Danhsach!J$29:J$352)</f>
        <v>3076930</v>
      </c>
    </row>
    <row r="87" spans="1:6" ht="30">
      <c r="A87" s="56" t="s">
        <v>365</v>
      </c>
      <c r="B87" s="57" t="str">
        <f>TCTD!C87</f>
        <v>Công ty CTTC TNHH MTV Ngân hàng Đầu tư và Phát triển Việt Nam</v>
      </c>
      <c r="C87" s="60">
        <f>COUNTIF(Danhsach!$F$29:$F$352,TK_theoTCTD!B87)</f>
        <v>0</v>
      </c>
      <c r="D87" s="60">
        <f>SUMIF(Danhsach!$F$29:$F$352,TK_theoTCTD!$B87,Danhsach!H$29:H$352)</f>
        <v>0</v>
      </c>
      <c r="E87" s="60">
        <f>SUMIF(Danhsach!$F$29:$F$352,TK_theoTCTD!$B87,Danhsach!I$29:I$352)</f>
        <v>0</v>
      </c>
      <c r="F87" s="60">
        <f>SUMIF(Danhsach!$F$29:$F$352,TK_theoTCTD!$B87,Danhsach!J$29:J$352)</f>
        <v>0</v>
      </c>
    </row>
    <row r="88" spans="1:6" ht="15">
      <c r="A88" s="56" t="s">
        <v>366</v>
      </c>
      <c r="B88" s="57" t="str">
        <f>TCTD!C88</f>
        <v>Công ty TNHH CTTC Quốc tế Chailease</v>
      </c>
      <c r="C88" s="60">
        <f>COUNTIF(Danhsach!$F$29:$F$352,TK_theoTCTD!B88)</f>
        <v>0</v>
      </c>
      <c r="D88" s="60">
        <f>SUMIF(Danhsach!$F$29:$F$352,TK_theoTCTD!$B88,Danhsach!H$29:H$352)</f>
        <v>0</v>
      </c>
      <c r="E88" s="60">
        <f>SUMIF(Danhsach!$F$29:$F$352,TK_theoTCTD!$B88,Danhsach!I$29:I$352)</f>
        <v>0</v>
      </c>
      <c r="F88" s="60">
        <f>SUMIF(Danhsach!$F$29:$F$352,TK_theoTCTD!$B88,Danhsach!J$29:J$352)</f>
        <v>0</v>
      </c>
    </row>
    <row r="89" spans="1:6" ht="15">
      <c r="A89" s="56" t="s">
        <v>367</v>
      </c>
      <c r="B89" s="57" t="str">
        <f>TCTD!C89</f>
        <v>Công ty TNHH CTTC Quốc tế Việt Nam</v>
      </c>
      <c r="C89" s="60">
        <f>COUNTIF(Danhsach!$F$29:$F$352,TK_theoTCTD!B89)</f>
        <v>0</v>
      </c>
      <c r="D89" s="60">
        <f>SUMIF(Danhsach!$F$29:$F$352,TK_theoTCTD!$B89,Danhsach!H$29:H$352)</f>
        <v>0</v>
      </c>
      <c r="E89" s="60">
        <f>SUMIF(Danhsach!$F$29:$F$352,TK_theoTCTD!$B89,Danhsach!I$29:I$352)</f>
        <v>0</v>
      </c>
      <c r="F89" s="60">
        <f>SUMIF(Danhsach!$F$29:$F$352,TK_theoTCTD!$B89,Danhsach!J$29:J$352)</f>
        <v>0</v>
      </c>
    </row>
    <row r="90" spans="1:6" ht="15">
      <c r="A90" s="56" t="s">
        <v>368</v>
      </c>
      <c r="B90" s="57" t="str">
        <f>TCTD!C90</f>
        <v>Công ty TNHH MTV CTTC Ngân hàng Ngoại thương Việt Nam</v>
      </c>
      <c r="C90" s="60">
        <f>COUNTIF(Danhsach!$F$29:$F$352,TK_theoTCTD!B90)</f>
        <v>1</v>
      </c>
      <c r="D90" s="60">
        <f>SUMIF(Danhsach!$F$29:$F$352,TK_theoTCTD!$B90,Danhsach!H$29:H$352)</f>
        <v>4809779</v>
      </c>
      <c r="E90" s="60">
        <f>SUMIF(Danhsach!$F$29:$F$352,TK_theoTCTD!$B90,Danhsach!I$29:I$352)</f>
        <v>0</v>
      </c>
      <c r="F90" s="60">
        <f>SUMIF(Danhsach!$F$29:$F$352,TK_theoTCTD!$B90,Danhsach!J$29:J$352)</f>
        <v>4809779</v>
      </c>
    </row>
    <row r="91" spans="1:6" ht="15">
      <c r="A91" s="56" t="s">
        <v>369</v>
      </c>
      <c r="B91" s="57" t="str">
        <f>TCTD!C91</f>
        <v>Công ty TNHH MTV CTTC Ngân hàng Sài Gòn Thương Tín</v>
      </c>
      <c r="C91" s="60">
        <f>COUNTIF(Danhsach!$F$29:$F$352,TK_theoTCTD!B91)</f>
        <v>1</v>
      </c>
      <c r="D91" s="60">
        <f>SUMIF(Danhsach!$F$29:$F$352,TK_theoTCTD!$B91,Danhsach!H$29:H$352)</f>
        <v>3445367</v>
      </c>
      <c r="E91" s="60">
        <f>SUMIF(Danhsach!$F$29:$F$352,TK_theoTCTD!$B91,Danhsach!I$29:I$352)</f>
        <v>0</v>
      </c>
      <c r="F91" s="60">
        <f>SUMIF(Danhsach!$F$29:$F$352,TK_theoTCTD!$B91,Danhsach!J$29:J$352)</f>
        <v>3445367</v>
      </c>
    </row>
    <row r="92" spans="1:6" ht="15">
      <c r="A92" s="54">
        <v>9</v>
      </c>
      <c r="B92" s="55" t="str">
        <f>TCTD!C92</f>
        <v>=:Ngân hàng khác tại Việt Nam:=</v>
      </c>
      <c r="C92" s="59">
        <f>SUM(C93:C100)</f>
        <v>0</v>
      </c>
      <c r="D92" s="59">
        <f>SUM(D93:D100)</f>
        <v>0</v>
      </c>
      <c r="E92" s="59">
        <f>SUM(E93:E100)</f>
        <v>0</v>
      </c>
      <c r="F92" s="59">
        <f>SUM(F93:F100)</f>
        <v>0</v>
      </c>
    </row>
    <row r="93" spans="1:6" ht="15">
      <c r="A93" s="56" t="s">
        <v>376</v>
      </c>
      <c r="B93" s="57">
        <f>TCTD!C93</f>
        <v>0</v>
      </c>
      <c r="C93" s="60">
        <f>COUNTIF(Danhsach!$F$29:$F$352,TK_theoTCTD!B93)</f>
        <v>0</v>
      </c>
      <c r="D93" s="60">
        <f>SUMIF(Danhsach!$F$29:$F$352,TK_theoTCTD!$B93,Danhsach!H$29:H$352)</f>
        <v>0</v>
      </c>
      <c r="E93" s="60">
        <f>SUMIF(Danhsach!$F$29:$F$352,TK_theoTCTD!$B93,Danhsach!I$29:I$352)</f>
        <v>0</v>
      </c>
      <c r="F93" s="60">
        <f>SUMIF(Danhsach!$F$29:$F$352,TK_theoTCTD!$B93,Danhsach!J$29:J$352)</f>
        <v>0</v>
      </c>
    </row>
    <row r="94" spans="1:6" ht="15">
      <c r="A94" s="56" t="s">
        <v>377</v>
      </c>
      <c r="B94" s="57">
        <f>TCTD!C94</f>
        <v>0</v>
      </c>
      <c r="C94" s="60">
        <f>COUNTIF(Danhsach!$F$29:$F$352,TK_theoTCTD!B94)</f>
        <v>0</v>
      </c>
      <c r="D94" s="60">
        <f>SUMIF(Danhsach!$F$29:$F$352,TK_theoTCTD!$B94,Danhsach!H$29:H$352)</f>
        <v>0</v>
      </c>
      <c r="E94" s="60">
        <f>SUMIF(Danhsach!$F$29:$F$352,TK_theoTCTD!$B94,Danhsach!I$29:I$352)</f>
        <v>0</v>
      </c>
      <c r="F94" s="60">
        <f>SUMIF(Danhsach!$F$29:$F$352,TK_theoTCTD!$B94,Danhsach!J$29:J$352)</f>
        <v>0</v>
      </c>
    </row>
    <row r="95" spans="1:6" ht="15">
      <c r="A95" s="56" t="s">
        <v>378</v>
      </c>
      <c r="B95" s="57">
        <f>TCTD!C95</f>
        <v>0</v>
      </c>
      <c r="C95" s="60">
        <f>COUNTIF(Danhsach!$F$29:$F$352,TK_theoTCTD!B95)</f>
        <v>0</v>
      </c>
      <c r="D95" s="60">
        <f>SUMIF(Danhsach!$F$29:$F$352,TK_theoTCTD!$B95,Danhsach!H$29:H$352)</f>
        <v>0</v>
      </c>
      <c r="E95" s="60">
        <f>SUMIF(Danhsach!$F$29:$F$352,TK_theoTCTD!$B95,Danhsach!I$29:I$352)</f>
        <v>0</v>
      </c>
      <c r="F95" s="60">
        <f>SUMIF(Danhsach!$F$29:$F$352,TK_theoTCTD!$B95,Danhsach!J$29:J$352)</f>
        <v>0</v>
      </c>
    </row>
    <row r="96" spans="1:6" ht="15">
      <c r="A96" s="56" t="s">
        <v>379</v>
      </c>
      <c r="B96" s="57">
        <f>TCTD!C96</f>
        <v>0</v>
      </c>
      <c r="C96" s="60">
        <f>COUNTIF(Danhsach!$F$29:$F$352,TK_theoTCTD!B96)</f>
        <v>0</v>
      </c>
      <c r="D96" s="60">
        <f>SUMIF(Danhsach!$F$29:$F$352,TK_theoTCTD!$B96,Danhsach!H$29:H$352)</f>
        <v>0</v>
      </c>
      <c r="E96" s="60">
        <f>SUMIF(Danhsach!$F$29:$F$352,TK_theoTCTD!$B96,Danhsach!I$29:I$352)</f>
        <v>0</v>
      </c>
      <c r="F96" s="60">
        <f>SUMIF(Danhsach!$F$29:$F$352,TK_theoTCTD!$B96,Danhsach!J$29:J$352)</f>
        <v>0</v>
      </c>
    </row>
    <row r="97" spans="1:6" ht="15">
      <c r="A97" s="56" t="s">
        <v>380</v>
      </c>
      <c r="B97" s="57">
        <f>TCTD!C97</f>
        <v>0</v>
      </c>
      <c r="C97" s="60">
        <f>COUNTIF(Danhsach!$F$29:$F$352,TK_theoTCTD!B97)</f>
        <v>0</v>
      </c>
      <c r="D97" s="60">
        <f>SUMIF(Danhsach!$F$29:$F$352,TK_theoTCTD!$B97,Danhsach!H$29:H$352)</f>
        <v>0</v>
      </c>
      <c r="E97" s="60">
        <f>SUMIF(Danhsach!$F$29:$F$352,TK_theoTCTD!$B97,Danhsach!I$29:I$352)</f>
        <v>0</v>
      </c>
      <c r="F97" s="60">
        <f>SUMIF(Danhsach!$F$29:$F$352,TK_theoTCTD!$B97,Danhsach!J$29:J$352)</f>
        <v>0</v>
      </c>
    </row>
    <row r="98" spans="1:6" ht="15">
      <c r="A98" s="56" t="s">
        <v>381</v>
      </c>
      <c r="B98" s="57">
        <f>TCTD!C98</f>
        <v>0</v>
      </c>
      <c r="C98" s="60">
        <f>COUNTIF(Danhsach!$F$29:$F$352,TK_theoTCTD!B98)</f>
        <v>0</v>
      </c>
      <c r="D98" s="60">
        <f>SUMIF(Danhsach!$F$29:$F$352,TK_theoTCTD!$B98,Danhsach!H$29:H$352)</f>
        <v>0</v>
      </c>
      <c r="E98" s="60">
        <f>SUMIF(Danhsach!$F$29:$F$352,TK_theoTCTD!$B98,Danhsach!I$29:I$352)</f>
        <v>0</v>
      </c>
      <c r="F98" s="60">
        <f>SUMIF(Danhsach!$F$29:$F$352,TK_theoTCTD!$B98,Danhsach!J$29:J$352)</f>
        <v>0</v>
      </c>
    </row>
    <row r="99" spans="1:6" ht="15">
      <c r="A99" s="56" t="s">
        <v>382</v>
      </c>
      <c r="B99" s="57">
        <f>TCTD!C99</f>
        <v>0</v>
      </c>
      <c r="C99" s="60">
        <f>COUNTIF(Danhsach!$F$29:$F$352,TK_theoTCTD!B99)</f>
        <v>0</v>
      </c>
      <c r="D99" s="60">
        <f>SUMIF(Danhsach!$F$29:$F$352,TK_theoTCTD!$B99,Danhsach!H$29:H$352)</f>
        <v>0</v>
      </c>
      <c r="E99" s="60">
        <f>SUMIF(Danhsach!$F$29:$F$352,TK_theoTCTD!$B99,Danhsach!I$29:I$352)</f>
        <v>0</v>
      </c>
      <c r="F99" s="60">
        <f>SUMIF(Danhsach!$F$29:$F$352,TK_theoTCTD!$B99,Danhsach!J$29:J$352)</f>
        <v>0</v>
      </c>
    </row>
    <row r="100" spans="1:6" ht="15">
      <c r="A100" s="56" t="s">
        <v>383</v>
      </c>
      <c r="B100" s="57">
        <f>TCTD!C100</f>
        <v>0</v>
      </c>
      <c r="C100" s="60">
        <f>COUNTIF(Danhsach!$F$29:$F$352,TK_theoTCTD!B100)</f>
        <v>0</v>
      </c>
      <c r="D100" s="60">
        <f>SUMIF(Danhsach!$F$29:$F$352,TK_theoTCTD!$B100,Danhsach!H$29:H$352)</f>
        <v>0</v>
      </c>
      <c r="E100" s="60">
        <f>SUMIF(Danhsach!$F$29:$F$352,TK_theoTCTD!$B100,Danhsach!I$29:I$352)</f>
        <v>0</v>
      </c>
      <c r="F100" s="60">
        <f>SUMIF(Danhsach!$F$29:$F$352,TK_theoTCTD!$B100,Danhsach!J$29:J$352)</f>
        <v>0</v>
      </c>
    </row>
    <row r="101" spans="1:6" ht="23.25" customHeight="1">
      <c r="A101" s="56"/>
      <c r="B101" s="58" t="s">
        <v>152</v>
      </c>
      <c r="C101" s="61" t="str">
        <f>IF(C6+C9+C12+C16+C51+C57+C62+C80+C92=Danhsach!$D$9,Danhsach!$D$9,"Kiểm tra lại")</f>
        <v>Kiểm tra lại</v>
      </c>
      <c r="D101" s="61" t="str">
        <f>IF(D6+D9+D12+D16+D51+D57+D62+D80+D92=Danhsach!H$9,Danhsach!H$9,"Kiểm tra lại")</f>
        <v>Kiểm tra lại</v>
      </c>
      <c r="E101" s="61">
        <f>IF(E6+E9+E12+E16+E51+E57+E62+E80+E92=Danhsach!I$9,Danhsach!I$9,"Kiểm tra lại")</f>
        <v>143109733</v>
      </c>
      <c r="F101" s="61" t="str">
        <f>IF(F6+F9+F12+F16+F51+F57+F62+F80+F92=Danhsach!J$9,Danhsach!J$9,"Kiểm tra lại")</f>
        <v>Kiểm tra lại</v>
      </c>
    </row>
    <row r="102" spans="3:6" ht="15">
      <c r="C102" s="52" t="str">
        <f>IF(C101=TK_theonguyennhan!C19,"Đúng","Sai")</f>
        <v>Sai</v>
      </c>
      <c r="D102" s="52" t="str">
        <f>IF(D101=TK_theonguyennhan!D19,"Đúng","Sai")</f>
        <v>Sai</v>
      </c>
      <c r="E102" s="52" t="str">
        <f>IF(E101=TK_theonguyennhan!E19,"Đúng","Sai")</f>
        <v>Đúng</v>
      </c>
      <c r="F102" s="52" t="str">
        <f>IF(F101=TK_theonguyennhan!F19,"Đúng","Sai")</f>
        <v>Sai</v>
      </c>
    </row>
  </sheetData>
  <sheetProtection password="C763" sheet="1"/>
  <mergeCells count="6">
    <mergeCell ref="C4:C5"/>
    <mergeCell ref="D4:F4"/>
    <mergeCell ref="B4:B5"/>
    <mergeCell ref="A4:A5"/>
    <mergeCell ref="A2:F2"/>
    <mergeCell ref="D1:F1"/>
  </mergeCells>
  <printOptions/>
  <pageMargins left="0.7" right="0.38" top="0.55" bottom="0.53" header="0.3" footer="0.3"/>
  <pageSetup horizontalDpi="600" verticalDpi="600" orientation="landscape" paperSize="9"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dc:creator>
  <cp:keywords/>
  <dc:description/>
  <cp:lastModifiedBy> </cp:lastModifiedBy>
  <cp:lastPrinted>2016-04-12T07:46:11Z</cp:lastPrinted>
  <dcterms:created xsi:type="dcterms:W3CDTF">2013-09-24T01:24:50Z</dcterms:created>
  <dcterms:modified xsi:type="dcterms:W3CDTF">2016-04-21T08:44:57Z</dcterms:modified>
  <cp:category/>
  <cp:version/>
  <cp:contentType/>
  <cp:contentStatus/>
</cp:coreProperties>
</file>